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30" windowWidth="19875" windowHeight="7710"/>
  </bookViews>
  <sheets>
    <sheet name="Plan1" sheetId="1" r:id="rId1"/>
  </sheets>
  <definedNames>
    <definedName name="_xlnm._FilterDatabase" localSheetId="0" hidden="1">Plan1!$B$8:$AY$30</definedName>
  </definedNames>
  <calcPr calcId="125725"/>
</workbook>
</file>

<file path=xl/calcChain.xml><?xml version="1.0" encoding="utf-8"?>
<calcChain xmlns="http://schemas.openxmlformats.org/spreadsheetml/2006/main">
  <c r="U28" i="1"/>
  <c r="T28"/>
  <c r="R28"/>
  <c r="Q28"/>
  <c r="O28"/>
  <c r="N28"/>
  <c r="L28"/>
  <c r="K28"/>
  <c r="U27"/>
  <c r="T27"/>
  <c r="R27"/>
  <c r="Q27"/>
  <c r="O27"/>
  <c r="N27"/>
  <c r="L27"/>
  <c r="K27"/>
  <c r="U24"/>
  <c r="T24"/>
  <c r="R24"/>
  <c r="Q24"/>
  <c r="O24"/>
  <c r="N24"/>
  <c r="L24"/>
  <c r="K24"/>
  <c r="U23"/>
  <c r="T23"/>
  <c r="R23"/>
  <c r="Q23"/>
  <c r="O23"/>
  <c r="N23"/>
  <c r="L23"/>
  <c r="K23"/>
  <c r="U20"/>
  <c r="T20"/>
  <c r="R20"/>
  <c r="Q20"/>
  <c r="O20"/>
  <c r="N20"/>
  <c r="L20"/>
  <c r="K20"/>
  <c r="U19"/>
  <c r="T19"/>
  <c r="R19"/>
  <c r="Q19"/>
  <c r="O19"/>
  <c r="N19"/>
  <c r="L19"/>
  <c r="K19"/>
  <c r="U16"/>
  <c r="T16"/>
  <c r="AT15" s="1"/>
  <c r="R16"/>
  <c r="Q16"/>
  <c r="O16"/>
  <c r="N16"/>
  <c r="L16"/>
  <c r="K16"/>
  <c r="U15"/>
  <c r="T15"/>
  <c r="R15"/>
  <c r="Q15"/>
  <c r="O15"/>
  <c r="N15"/>
  <c r="L15"/>
  <c r="K15"/>
  <c r="T11"/>
  <c r="U30"/>
  <c r="T30"/>
  <c r="R30"/>
  <c r="Q30"/>
  <c r="O30"/>
  <c r="N30"/>
  <c r="L30"/>
  <c r="K30"/>
  <c r="U29"/>
  <c r="T29"/>
  <c r="R29"/>
  <c r="Q29"/>
  <c r="O29"/>
  <c r="N29"/>
  <c r="L29"/>
  <c r="K29"/>
  <c r="U26"/>
  <c r="T26"/>
  <c r="R26"/>
  <c r="Q26"/>
  <c r="O26"/>
  <c r="N26"/>
  <c r="L26"/>
  <c r="K26"/>
  <c r="U25"/>
  <c r="T25"/>
  <c r="R25"/>
  <c r="Q25"/>
  <c r="O25"/>
  <c r="N25"/>
  <c r="L25"/>
  <c r="K25"/>
  <c r="U22"/>
  <c r="T22"/>
  <c r="R22"/>
  <c r="Q22"/>
  <c r="O22"/>
  <c r="N22"/>
  <c r="L22"/>
  <c r="K22"/>
  <c r="U21"/>
  <c r="T21"/>
  <c r="R21"/>
  <c r="Q21"/>
  <c r="O21"/>
  <c r="N21"/>
  <c r="L21"/>
  <c r="K21"/>
  <c r="U18"/>
  <c r="T18"/>
  <c r="R18"/>
  <c r="Q18"/>
  <c r="O18"/>
  <c r="N18"/>
  <c r="L18"/>
  <c r="K18"/>
  <c r="U17"/>
  <c r="T17"/>
  <c r="R17"/>
  <c r="Q17"/>
  <c r="O17"/>
  <c r="N17"/>
  <c r="L17"/>
  <c r="K17"/>
  <c r="U14"/>
  <c r="T14"/>
  <c r="R14"/>
  <c r="Q14"/>
  <c r="O14"/>
  <c r="N14"/>
  <c r="L14"/>
  <c r="K14"/>
  <c r="U13"/>
  <c r="T13"/>
  <c r="R13"/>
  <c r="Q13"/>
  <c r="O13"/>
  <c r="N13"/>
  <c r="L13"/>
  <c r="K13"/>
  <c r="T9"/>
  <c r="T12"/>
  <c r="Q12"/>
  <c r="Q11"/>
  <c r="N12"/>
  <c r="N11"/>
  <c r="K12"/>
  <c r="K11"/>
  <c r="AT21"/>
  <c r="Q10"/>
  <c r="Q9"/>
  <c r="N10"/>
  <c r="N9"/>
  <c r="O9"/>
  <c r="K10"/>
  <c r="K9"/>
  <c r="BR29"/>
  <c r="BR27"/>
  <c r="BR25"/>
  <c r="BR23"/>
  <c r="BR21"/>
  <c r="BR19"/>
  <c r="BR17"/>
  <c r="BR15"/>
  <c r="BR13"/>
  <c r="BR11"/>
  <c r="BR9"/>
  <c r="AF29"/>
  <c r="AF27"/>
  <c r="AF25"/>
  <c r="AF23"/>
  <c r="AF21"/>
  <c r="AF19"/>
  <c r="AK9"/>
  <c r="AJ9"/>
  <c r="AI9"/>
  <c r="AH9"/>
  <c r="AS29"/>
  <c r="AR29"/>
  <c r="AQ29"/>
  <c r="AS27"/>
  <c r="AR27"/>
  <c r="AQ27"/>
  <c r="AS25"/>
  <c r="AR25"/>
  <c r="AQ25"/>
  <c r="AS23"/>
  <c r="AR23"/>
  <c r="AQ23"/>
  <c r="AS21"/>
  <c r="AR21"/>
  <c r="AQ21"/>
  <c r="AS19"/>
  <c r="AR19"/>
  <c r="AQ19"/>
  <c r="AS17"/>
  <c r="AR17"/>
  <c r="AQ17"/>
  <c r="AS15"/>
  <c r="AR15"/>
  <c r="AQ15"/>
  <c r="AS13"/>
  <c r="AR13"/>
  <c r="AQ13"/>
  <c r="AS11"/>
  <c r="AR11"/>
  <c r="AQ11"/>
  <c r="AS9"/>
  <c r="AR9"/>
  <c r="AQ9"/>
  <c r="AM29"/>
  <c r="AM27"/>
  <c r="AM25"/>
  <c r="AM23"/>
  <c r="AM21"/>
  <c r="AM19"/>
  <c r="AM17"/>
  <c r="AM15"/>
  <c r="AM13"/>
  <c r="AM11"/>
  <c r="AM9"/>
  <c r="AO29"/>
  <c r="AO27"/>
  <c r="AO25"/>
  <c r="AO23"/>
  <c r="AO21"/>
  <c r="AO19"/>
  <c r="AO17"/>
  <c r="AO15"/>
  <c r="AO13"/>
  <c r="AO11"/>
  <c r="AO9"/>
  <c r="AN29"/>
  <c r="AN27"/>
  <c r="AN25"/>
  <c r="AN23"/>
  <c r="AN21"/>
  <c r="AN19"/>
  <c r="AL29"/>
  <c r="AL27"/>
  <c r="AL25"/>
  <c r="AL23"/>
  <c r="AL21"/>
  <c r="AL19"/>
  <c r="AL17"/>
  <c r="AL15"/>
  <c r="AL13"/>
  <c r="AL11"/>
  <c r="AL9"/>
  <c r="AE29"/>
  <c r="AE27"/>
  <c r="AE25"/>
  <c r="AE23"/>
  <c r="AE21"/>
  <c r="AE19"/>
  <c r="AE17"/>
  <c r="AN17" s="1"/>
  <c r="AE15"/>
  <c r="AN15" s="1"/>
  <c r="AE13"/>
  <c r="AN13" s="1"/>
  <c r="AE11"/>
  <c r="AN11" s="1"/>
  <c r="AE9"/>
  <c r="AN9" s="1"/>
  <c r="AD27"/>
  <c r="AD23"/>
  <c r="AD19"/>
  <c r="AD29"/>
  <c r="AD25"/>
  <c r="AD21"/>
  <c r="U12"/>
  <c r="U11"/>
  <c r="R12"/>
  <c r="R11"/>
  <c r="O12"/>
  <c r="O11"/>
  <c r="L11"/>
  <c r="L12"/>
  <c r="U10"/>
  <c r="U9"/>
  <c r="R10"/>
  <c r="R9"/>
  <c r="O10"/>
  <c r="L10"/>
  <c r="L9"/>
  <c r="AP29"/>
  <c r="AK29"/>
  <c r="AJ29"/>
  <c r="AI29"/>
  <c r="AH29"/>
  <c r="AG29"/>
  <c r="AC29"/>
  <c r="AT29"/>
  <c r="AP27"/>
  <c r="AK27"/>
  <c r="AJ27"/>
  <c r="AI27"/>
  <c r="AH27"/>
  <c r="AG27"/>
  <c r="AC27"/>
  <c r="AT27"/>
  <c r="AP25"/>
  <c r="AK25"/>
  <c r="AJ25"/>
  <c r="AI25"/>
  <c r="AH25"/>
  <c r="AG25"/>
  <c r="AC25"/>
  <c r="AT25"/>
  <c r="AP23"/>
  <c r="AK23"/>
  <c r="AJ23"/>
  <c r="AI23"/>
  <c r="AH23"/>
  <c r="AG23"/>
  <c r="AC23"/>
  <c r="AT23"/>
  <c r="AP21"/>
  <c r="AK21"/>
  <c r="AJ21"/>
  <c r="AI21"/>
  <c r="AH21"/>
  <c r="AG21"/>
  <c r="AC21"/>
  <c r="AP19"/>
  <c r="AK19"/>
  <c r="AJ19"/>
  <c r="AI19"/>
  <c r="AH19"/>
  <c r="AG19"/>
  <c r="AC19"/>
  <c r="AT19"/>
  <c r="AP17"/>
  <c r="AK17"/>
  <c r="AJ17"/>
  <c r="AI17"/>
  <c r="AH17"/>
  <c r="AG17"/>
  <c r="AC17"/>
  <c r="AD17" s="1"/>
  <c r="AT17"/>
  <c r="AP15"/>
  <c r="AK15"/>
  <c r="AJ15"/>
  <c r="AI15"/>
  <c r="AH15"/>
  <c r="AG15"/>
  <c r="AC15"/>
  <c r="AD15" s="1"/>
  <c r="AP13"/>
  <c r="AK13"/>
  <c r="AJ13"/>
  <c r="AI13"/>
  <c r="AH13"/>
  <c r="AG13"/>
  <c r="AC13"/>
  <c r="AD13" s="1"/>
  <c r="AT13"/>
  <c r="AP11"/>
  <c r="AK11"/>
  <c r="AJ11"/>
  <c r="AI11"/>
  <c r="AH11"/>
  <c r="AG11"/>
  <c r="AC11"/>
  <c r="AD11" s="1"/>
  <c r="T10"/>
  <c r="AP9"/>
  <c r="AC9"/>
  <c r="AD9" s="1"/>
  <c r="AG9"/>
  <c r="AT11" l="1"/>
  <c r="AW11" s="1"/>
  <c r="AU11"/>
  <c r="AF11" s="1"/>
  <c r="AV29"/>
  <c r="AX29"/>
  <c r="AU29"/>
  <c r="AW29"/>
  <c r="AY29"/>
  <c r="AV27"/>
  <c r="AX27"/>
  <c r="AU27"/>
  <c r="AW27"/>
  <c r="AY27"/>
  <c r="AV25"/>
  <c r="AX25"/>
  <c r="AU25"/>
  <c r="AW25"/>
  <c r="AY25"/>
  <c r="AV23"/>
  <c r="AX23"/>
  <c r="AU23"/>
  <c r="AW23"/>
  <c r="AY23"/>
  <c r="AV21"/>
  <c r="AX21"/>
  <c r="AU21"/>
  <c r="AW21"/>
  <c r="AY21"/>
  <c r="AV19"/>
  <c r="AX19"/>
  <c r="AU19"/>
  <c r="AW19"/>
  <c r="AY19"/>
  <c r="AU17"/>
  <c r="AF17" s="1"/>
  <c r="AW17"/>
  <c r="AY17"/>
  <c r="AV17"/>
  <c r="AX17"/>
  <c r="AV15"/>
  <c r="AX15"/>
  <c r="AU15"/>
  <c r="AF15" s="1"/>
  <c r="AW15"/>
  <c r="AY15"/>
  <c r="AV13"/>
  <c r="AX13"/>
  <c r="AU13"/>
  <c r="AF13" s="1"/>
  <c r="AW13"/>
  <c r="AY13"/>
  <c r="AT9"/>
  <c r="AW9" s="1"/>
  <c r="AV11" l="1"/>
  <c r="AY11"/>
  <c r="AX11"/>
  <c r="AU9"/>
  <c r="AV9"/>
  <c r="AX9"/>
  <c r="AY9"/>
  <c r="AF9" l="1"/>
  <c r="E4" s="1"/>
  <c r="B4" s="1"/>
  <c r="E5" l="1"/>
  <c r="B5" s="1"/>
  <c r="E3"/>
  <c r="B3" s="1"/>
</calcChain>
</file>

<file path=xl/sharedStrings.xml><?xml version="1.0" encoding="utf-8"?>
<sst xmlns="http://schemas.openxmlformats.org/spreadsheetml/2006/main" count="127" uniqueCount="75">
  <si>
    <t>Valor 0 km</t>
  </si>
  <si>
    <t>Valor 2011</t>
  </si>
  <si>
    <t>Valor 2010</t>
  </si>
  <si>
    <t>Valor 2009</t>
  </si>
  <si>
    <t>Doc 0 km</t>
  </si>
  <si>
    <t>Doc Usado</t>
  </si>
  <si>
    <t>% desvalorização Anual</t>
  </si>
  <si>
    <t>Valor seg/médio</t>
  </si>
  <si>
    <t>Índice roubo</t>
  </si>
  <si>
    <t>Custo médio manutenção</t>
  </si>
  <si>
    <t>Desing</t>
  </si>
  <si>
    <t>Portamala / Lts</t>
  </si>
  <si>
    <t>FORD</t>
  </si>
  <si>
    <t xml:space="preserve"> FIESTA HATCH. 1.0 (FLEX)</t>
  </si>
  <si>
    <t>Nota</t>
  </si>
  <si>
    <t>Nota / Ocultar</t>
  </si>
  <si>
    <t>Uso</t>
  </si>
  <si>
    <t>ATÉ 1000 KM</t>
  </si>
  <si>
    <t>ATÉ 3000 KM</t>
  </si>
  <si>
    <t>ATÉ 5000 KM</t>
  </si>
  <si>
    <t>ATÉ 7000 KM</t>
  </si>
  <si>
    <t>ATÉ 9000 KM</t>
  </si>
  <si>
    <t>ATÉ 15000 KM</t>
  </si>
  <si>
    <t>ATÉ 25000 KM</t>
  </si>
  <si>
    <t>ATÉ 50000 KM</t>
  </si>
  <si>
    <t>ATÉ 65000 KM</t>
  </si>
  <si>
    <t>0 Km</t>
  </si>
  <si>
    <t>Ano</t>
  </si>
  <si>
    <t>Valor 2012</t>
  </si>
  <si>
    <t>-</t>
  </si>
  <si>
    <t>NÃO TEM</t>
  </si>
  <si>
    <t>BAIXO</t>
  </si>
  <si>
    <t>MÉDIO</t>
  </si>
  <si>
    <t>NORMAL</t>
  </si>
  <si>
    <t>DIMINUIO NOS ULTMOS TEMPOS</t>
  </si>
  <si>
    <t>AUMENTOU NOS ULTIMOS TEMPOS</t>
  </si>
  <si>
    <t>ALTO</t>
  </si>
  <si>
    <t>ALTISSIMO</t>
  </si>
  <si>
    <t>PEGO ROBO</t>
  </si>
  <si>
    <t>MELHOR NÃO TER</t>
  </si>
  <si>
    <t>NAVE MÃE</t>
  </si>
  <si>
    <t>NAVE</t>
  </si>
  <si>
    <t>LINDO</t>
  </si>
  <si>
    <t>BONITO</t>
  </si>
  <si>
    <t>BONITINHO</t>
  </si>
  <si>
    <t>FEIO</t>
  </si>
  <si>
    <t>RIDICULO</t>
  </si>
  <si>
    <t>ORRIVÉL</t>
  </si>
  <si>
    <t>NEM DE GRAÇA</t>
  </si>
  <si>
    <t>OPCIONAIS</t>
  </si>
  <si>
    <t>Ocultar</t>
  </si>
  <si>
    <t>Opcionais</t>
  </si>
  <si>
    <t>MODELO</t>
  </si>
  <si>
    <t>MARCA</t>
  </si>
  <si>
    <t>VERSÃO</t>
  </si>
  <si>
    <t>USO</t>
  </si>
  <si>
    <t>ANO</t>
  </si>
  <si>
    <t>DESING</t>
  </si>
  <si>
    <t>VALOR SEGURO</t>
  </si>
  <si>
    <t>PORTAMALA Lts</t>
  </si>
  <si>
    <t>ÍNDICE DE ROUBO</t>
  </si>
  <si>
    <t>CUSTO ANUL MANUT.</t>
  </si>
  <si>
    <t>TOP 3 RANKING</t>
  </si>
  <si>
    <t>NOTA</t>
  </si>
  <si>
    <t>LOGAN</t>
  </si>
  <si>
    <t>RENAUT</t>
  </si>
  <si>
    <t>GOL</t>
  </si>
  <si>
    <t>FOX</t>
  </si>
  <si>
    <t>VO</t>
  </si>
  <si>
    <t>TREND</t>
  </si>
  <si>
    <t xml:space="preserve">CELTA </t>
  </si>
  <si>
    <t>CHEVRO</t>
  </si>
  <si>
    <t>FIESTA</t>
  </si>
  <si>
    <t>G3</t>
  </si>
  <si>
    <t>VHC</t>
  </si>
</sst>
</file>

<file path=xl/styles.xml><?xml version="1.0" encoding="utf-8"?>
<styleSheet xmlns="http://schemas.openxmlformats.org/spreadsheetml/2006/main">
  <numFmts count="2">
    <numFmt numFmtId="164" formatCode="&quot;R$&quot;\ #,##0.00"/>
    <numFmt numFmtId="171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7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71" fontId="0" fillId="0" borderId="0" xfId="0" applyNumberForma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0" xfId="0" applyFill="1" applyAlignment="1">
      <alignment horizontal="center"/>
    </xf>
    <xf numFmtId="171" fontId="0" fillId="3" borderId="0" xfId="0" applyNumberFormat="1" applyFill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1" fontId="5" fillId="3" borderId="4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1" fontId="5" fillId="3" borderId="5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/>
    <xf numFmtId="1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5" xfId="0" applyFont="1" applyBorder="1"/>
    <xf numFmtId="1" fontId="5" fillId="0" borderId="5" xfId="0" applyNumberFormat="1" applyFont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2" fontId="3" fillId="3" borderId="7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6" fillId="3" borderId="6" xfId="0" applyNumberFormat="1" applyFont="1" applyFill="1" applyBorder="1" applyAlignment="1">
      <alignment horizontal="center"/>
    </xf>
    <xf numFmtId="164" fontId="6" fillId="3" borderId="7" xfId="0" applyNumberFormat="1" applyFont="1" applyFill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7" fillId="0" borderId="0" xfId="0" applyFont="1" applyFill="1" applyBorder="1"/>
    <xf numFmtId="0" fontId="7" fillId="0" borderId="13" xfId="0" applyFont="1" applyFill="1" applyBorder="1"/>
    <xf numFmtId="0" fontId="0" fillId="0" borderId="13" xfId="0" applyFill="1" applyBorder="1"/>
    <xf numFmtId="0" fontId="7" fillId="0" borderId="13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0" borderId="25" xfId="0" applyNumberFormat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4D8F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BS30"/>
  <sheetViews>
    <sheetView showGridLines="0" tabSelected="1" topLeftCell="R3" workbookViewId="0">
      <selection activeCell="V15" sqref="V15:V16"/>
    </sheetView>
  </sheetViews>
  <sheetFormatPr defaultRowHeight="15"/>
  <cols>
    <col min="1" max="1" width="2.7109375" customWidth="1"/>
    <col min="4" max="4" width="23.5703125" bestFit="1" customWidth="1"/>
    <col min="5" max="5" width="22.28515625" customWidth="1"/>
    <col min="6" max="6" width="8.5703125" customWidth="1"/>
    <col min="7" max="7" width="10.42578125" bestFit="1" customWidth="1"/>
    <col min="8" max="8" width="15.85546875" bestFit="1" customWidth="1"/>
    <col min="9" max="9" width="16" customWidth="1"/>
    <col min="10" max="10" width="3.140625" customWidth="1"/>
    <col min="11" max="11" width="5.28515625" hidden="1" customWidth="1"/>
    <col min="12" max="12" width="20.28515625" bestFit="1" customWidth="1"/>
    <col min="13" max="13" width="3" customWidth="1"/>
    <col min="14" max="14" width="5.28515625" hidden="1" customWidth="1"/>
    <col min="15" max="15" width="24.5703125" bestFit="1" customWidth="1"/>
    <col min="16" max="16" width="3.42578125" customWidth="1"/>
    <col min="17" max="17" width="5.28515625" hidden="1" customWidth="1"/>
    <col min="18" max="18" width="20.7109375" bestFit="1" customWidth="1"/>
    <col min="19" max="19" width="3.42578125" customWidth="1"/>
    <col min="20" max="20" width="5.28515625" hidden="1" customWidth="1"/>
    <col min="21" max="21" width="20.7109375" customWidth="1"/>
    <col min="22" max="22" width="17.5703125" customWidth="1"/>
    <col min="23" max="23" width="21.140625" customWidth="1"/>
    <col min="24" max="26" width="11.7109375" bestFit="1" customWidth="1"/>
    <col min="27" max="27" width="12.7109375" bestFit="1" customWidth="1"/>
    <col min="28" max="28" width="12.7109375" customWidth="1"/>
    <col min="29" max="29" width="10.7109375" bestFit="1" customWidth="1"/>
    <col min="30" max="30" width="10.140625" customWidth="1"/>
    <col min="31" max="31" width="27.140625" bestFit="1" customWidth="1"/>
    <col min="32" max="32" width="14.28515625" bestFit="1" customWidth="1"/>
    <col min="33" max="53" width="14.28515625" hidden="1" customWidth="1"/>
    <col min="54" max="71" width="9.140625" hidden="1" customWidth="1"/>
  </cols>
  <sheetData>
    <row r="1" spans="2:70" ht="12" customHeight="1">
      <c r="O1" s="57"/>
      <c r="P1" s="57"/>
      <c r="Q1" s="57"/>
      <c r="R1" s="58"/>
      <c r="S1" s="57"/>
      <c r="T1" s="57"/>
      <c r="U1" s="58"/>
      <c r="V1" s="56"/>
    </row>
    <row r="2" spans="2:70" ht="12" customHeight="1">
      <c r="B2" s="78" t="s">
        <v>62</v>
      </c>
      <c r="C2" s="79"/>
      <c r="D2" s="79"/>
      <c r="E2" s="80" t="s">
        <v>63</v>
      </c>
      <c r="O2" s="57"/>
      <c r="P2" s="57"/>
      <c r="Q2" s="57"/>
      <c r="R2" s="58"/>
      <c r="S2" s="57"/>
      <c r="T2" s="57"/>
      <c r="U2" s="58"/>
      <c r="V2" s="56"/>
    </row>
    <row r="3" spans="2:70" ht="12" customHeight="1">
      <c r="B3" s="69" t="str">
        <f>VLOOKUP(E3,$AF$9:$BR$30,39,FALSE)</f>
        <v>FIESTA</v>
      </c>
      <c r="C3" s="70"/>
      <c r="D3" s="70"/>
      <c r="E3" s="71">
        <f>MAX(AF9:AF30)</f>
        <v>9.3235294117647065</v>
      </c>
      <c r="O3" s="57"/>
      <c r="P3" s="57"/>
      <c r="Q3" s="57"/>
      <c r="R3" s="58"/>
      <c r="S3" s="57"/>
      <c r="T3" s="57"/>
      <c r="U3" s="58"/>
      <c r="V3" s="56"/>
    </row>
    <row r="4" spans="2:70" ht="12" customHeight="1">
      <c r="B4" s="72" t="str">
        <f>VLOOKUP(E4,$AF$9:$BR$30,39,FALSE)</f>
        <v>GOL</v>
      </c>
      <c r="C4" s="73"/>
      <c r="D4" s="73"/>
      <c r="E4" s="74">
        <f>LARGE($AF$9:$AF$30,2)</f>
        <v>8.7281250000000004</v>
      </c>
      <c r="O4" s="57"/>
      <c r="P4" s="57"/>
      <c r="Q4" s="57"/>
      <c r="R4" s="58"/>
      <c r="S4" s="57"/>
      <c r="T4" s="57"/>
      <c r="U4" s="58"/>
      <c r="V4" s="56"/>
    </row>
    <row r="5" spans="2:70" ht="12" customHeight="1">
      <c r="B5" s="75" t="str">
        <f>VLOOKUP(E5,$AF$9:$BR$30,39,FALSE)</f>
        <v>FOX</v>
      </c>
      <c r="C5" s="76"/>
      <c r="D5" s="76"/>
      <c r="E5" s="77">
        <f>LARGE($AF$9:$AF$30,3)</f>
        <v>8.2055555555555557</v>
      </c>
      <c r="O5" s="57"/>
      <c r="P5" s="57"/>
      <c r="Q5" s="57"/>
      <c r="R5" s="58"/>
      <c r="S5" s="57"/>
      <c r="T5" s="57"/>
      <c r="U5" s="58"/>
      <c r="V5" s="56"/>
    </row>
    <row r="6" spans="2:70" ht="15.75" thickBot="1">
      <c r="K6" s="3" t="s">
        <v>50</v>
      </c>
      <c r="N6" s="3" t="s">
        <v>50</v>
      </c>
      <c r="O6" s="59"/>
      <c r="P6" s="60"/>
      <c r="Q6" s="3" t="s">
        <v>50</v>
      </c>
      <c r="R6" s="61"/>
      <c r="S6" s="60"/>
      <c r="T6" s="3" t="s">
        <v>50</v>
      </c>
      <c r="U6" s="62"/>
      <c r="V6" s="56"/>
      <c r="AG6" s="1" t="s">
        <v>0</v>
      </c>
      <c r="AH6" s="1" t="s">
        <v>28</v>
      </c>
      <c r="AI6" s="1" t="s">
        <v>1</v>
      </c>
      <c r="AJ6" s="1" t="s">
        <v>2</v>
      </c>
      <c r="AK6" s="1" t="s">
        <v>3</v>
      </c>
      <c r="AL6" s="1" t="s">
        <v>16</v>
      </c>
      <c r="AM6" s="1" t="s">
        <v>27</v>
      </c>
      <c r="AN6" s="1" t="s">
        <v>6</v>
      </c>
      <c r="AO6" s="1" t="s">
        <v>8</v>
      </c>
      <c r="AP6" s="1" t="s">
        <v>9</v>
      </c>
      <c r="AQ6" s="1" t="s">
        <v>10</v>
      </c>
      <c r="AR6" s="1" t="s">
        <v>11</v>
      </c>
      <c r="AS6" s="1" t="s">
        <v>7</v>
      </c>
      <c r="AT6" s="1" t="s">
        <v>51</v>
      </c>
    </row>
    <row r="7" spans="2:70" ht="15.75" thickBot="1">
      <c r="B7" s="63" t="s">
        <v>52</v>
      </c>
      <c r="C7" s="64" t="s">
        <v>53</v>
      </c>
      <c r="D7" s="64" t="s">
        <v>54</v>
      </c>
      <c r="E7" s="64" t="s">
        <v>55</v>
      </c>
      <c r="F7" s="64" t="s">
        <v>56</v>
      </c>
      <c r="G7" s="64" t="s">
        <v>57</v>
      </c>
      <c r="H7" s="64" t="s">
        <v>58</v>
      </c>
      <c r="I7" s="65" t="s">
        <v>59</v>
      </c>
      <c r="J7" s="66" t="s">
        <v>49</v>
      </c>
      <c r="K7" s="67"/>
      <c r="L7" s="67"/>
      <c r="M7" s="67"/>
      <c r="N7" s="67"/>
      <c r="O7" s="67"/>
      <c r="P7" s="67"/>
      <c r="Q7" s="67"/>
      <c r="R7" s="67"/>
      <c r="S7" s="67"/>
      <c r="T7" s="67"/>
      <c r="U7" s="68"/>
      <c r="V7" s="63" t="s">
        <v>60</v>
      </c>
      <c r="W7" s="64" t="s">
        <v>61</v>
      </c>
      <c r="X7" s="64" t="s">
        <v>0</v>
      </c>
      <c r="Y7" s="64" t="s">
        <v>28</v>
      </c>
      <c r="Z7" s="64" t="s">
        <v>1</v>
      </c>
      <c r="AA7" s="64" t="s">
        <v>2</v>
      </c>
      <c r="AB7" s="64" t="s">
        <v>3</v>
      </c>
      <c r="AC7" s="64" t="s">
        <v>4</v>
      </c>
      <c r="AD7" s="64" t="s">
        <v>5</v>
      </c>
      <c r="AE7" s="64" t="s">
        <v>6</v>
      </c>
      <c r="AF7" s="65" t="s">
        <v>14</v>
      </c>
      <c r="AG7" s="3" t="s">
        <v>15</v>
      </c>
      <c r="AH7" s="3" t="s">
        <v>15</v>
      </c>
      <c r="AI7" s="3" t="s">
        <v>15</v>
      </c>
      <c r="AJ7" s="3" t="s">
        <v>15</v>
      </c>
      <c r="AK7" s="3" t="s">
        <v>15</v>
      </c>
      <c r="AL7" s="3" t="s">
        <v>15</v>
      </c>
      <c r="AM7" s="3" t="s">
        <v>15</v>
      </c>
      <c r="AN7" s="3" t="s">
        <v>15</v>
      </c>
      <c r="AO7" s="3" t="s">
        <v>15</v>
      </c>
      <c r="AP7" s="3" t="s">
        <v>15</v>
      </c>
      <c r="AQ7" s="3" t="s">
        <v>50</v>
      </c>
      <c r="AR7" s="3" t="s">
        <v>15</v>
      </c>
      <c r="AS7" s="3" t="s">
        <v>15</v>
      </c>
      <c r="AT7" s="3" t="s">
        <v>15</v>
      </c>
      <c r="AU7" s="2" t="s">
        <v>29</v>
      </c>
      <c r="AV7" s="2">
        <v>2012</v>
      </c>
      <c r="AW7" s="2">
        <v>2011</v>
      </c>
      <c r="AX7" s="2">
        <v>2010</v>
      </c>
      <c r="AY7" s="2">
        <v>2009</v>
      </c>
      <c r="AZ7" s="1"/>
      <c r="BA7" s="1"/>
      <c r="BE7" s="1" t="s">
        <v>8</v>
      </c>
      <c r="BF7" s="1"/>
      <c r="BG7" s="1" t="s">
        <v>10</v>
      </c>
      <c r="BH7" s="1"/>
      <c r="BI7" s="1" t="s">
        <v>16</v>
      </c>
      <c r="BJ7" s="1"/>
      <c r="BK7" s="1" t="s">
        <v>27</v>
      </c>
      <c r="BM7" s="1" t="s">
        <v>11</v>
      </c>
      <c r="BO7" s="1" t="s">
        <v>7</v>
      </c>
    </row>
    <row r="8" spans="2:70" ht="6.75" customHeight="1" thickBot="1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2"/>
      <c r="AV8" s="2"/>
      <c r="AW8" s="2"/>
      <c r="AX8" s="2"/>
      <c r="AY8" s="2"/>
      <c r="AZ8" s="1"/>
      <c r="BA8" s="1"/>
      <c r="BE8" s="1"/>
      <c r="BF8" s="1"/>
      <c r="BG8" s="1"/>
      <c r="BH8" s="1"/>
      <c r="BI8" s="1"/>
      <c r="BJ8" s="1"/>
      <c r="BK8" s="1"/>
      <c r="BM8" s="1"/>
      <c r="BO8" s="1"/>
    </row>
    <row r="9" spans="2:70">
      <c r="B9" s="15" t="s">
        <v>64</v>
      </c>
      <c r="C9" s="16" t="s">
        <v>65</v>
      </c>
      <c r="D9" s="16" t="s">
        <v>73</v>
      </c>
      <c r="E9" s="16" t="s">
        <v>26</v>
      </c>
      <c r="F9" s="16" t="s">
        <v>29</v>
      </c>
      <c r="G9" s="16" t="s">
        <v>45</v>
      </c>
      <c r="H9" s="17">
        <v>1150</v>
      </c>
      <c r="I9" s="16">
        <v>300</v>
      </c>
      <c r="J9" s="18"/>
      <c r="K9" s="26">
        <f>IF(J9=0,0,8)</f>
        <v>0</v>
      </c>
      <c r="L9" s="27" t="str">
        <f>IF(B9&lt;&gt;0,"DIREÇÃO HIDRAULICA","")</f>
        <v>DIREÇÃO HIDRAULICA</v>
      </c>
      <c r="M9" s="26"/>
      <c r="N9" s="26">
        <f>IF(M9=0,0,7)</f>
        <v>0</v>
      </c>
      <c r="O9" s="27" t="str">
        <f>IF(B9&lt;&gt;0,"VIDRO ELETRICO","")</f>
        <v>VIDRO ELETRICO</v>
      </c>
      <c r="P9" s="26"/>
      <c r="Q9" s="26">
        <f>IF(P9=0,0,5)</f>
        <v>0</v>
      </c>
      <c r="R9" s="27" t="str">
        <f>IF(B9&lt;&gt;0,"AIR BAG","")</f>
        <v>AIR BAG</v>
      </c>
      <c r="S9" s="28"/>
      <c r="T9" s="26">
        <f>IF(S9=0,0,2)</f>
        <v>0</v>
      </c>
      <c r="U9" s="27" t="str">
        <f>IF(B9&lt;&gt;0,"KIT VISIBILIDADE","")</f>
        <v>KIT VISIBILIDADE</v>
      </c>
      <c r="V9" s="16" t="s">
        <v>31</v>
      </c>
      <c r="W9" s="17">
        <v>300</v>
      </c>
      <c r="X9" s="17">
        <v>28000</v>
      </c>
      <c r="Y9" s="17">
        <v>27000</v>
      </c>
      <c r="Z9" s="17">
        <v>25000</v>
      </c>
      <c r="AA9" s="17">
        <v>21000</v>
      </c>
      <c r="AB9" s="17">
        <v>20000</v>
      </c>
      <c r="AC9" s="52">
        <f>IF(E9="0 Km",(X9*10%),"")</f>
        <v>2800</v>
      </c>
      <c r="AD9" s="40">
        <f>IF(AC9="","",(IF(AC9="",250,0)))</f>
        <v>0</v>
      </c>
      <c r="AE9" s="41">
        <f>IF(AB9="","",AB9/X9)</f>
        <v>0.7142857142857143</v>
      </c>
      <c r="AF9" s="42">
        <f>IF(F9=0,"",HLOOKUP(F9,$AU$7:AY10,3,FALSE))</f>
        <v>7.5142857142857142</v>
      </c>
      <c r="AG9" s="19">
        <f>IF(X9&lt;=24000,10,IF(X9&lt;=25000,9,IF(X9&lt;=26000,8,IF(X9&lt;=27000,7,IF(X9&lt;=28000,6,IF(X9&lt;=29000,5,IF(X9&lt;=30000,4,IF(X9&lt;=31000,3,IF(X9&lt;=32000,2,1)))))))))</f>
        <v>6</v>
      </c>
      <c r="AH9" s="20">
        <f>IF(Y9&lt;=23000,8,IF(Y9&lt;=24000,7,IF(Y9&lt;=25000,5,IF(Y9&lt;=26000,4,IF(Y9&lt;=27000,3,IF(Y9&lt;=28000,2,IF(Y9&lt;=29000,1,IF(Y9&lt;=30000,0.5,IF(Y9&lt;=31000,0.5,0)))))))))</f>
        <v>3</v>
      </c>
      <c r="AI9" s="20">
        <f>IF(Z9&lt;=22000,7,IF(Z9&lt;=23000,6,IF(Z9&lt;=24000,4,IF(Z9&lt;=25000,3,IF(Z9&lt;=26000,2,IF(Z9&lt;=27000,1,IF(Z9&lt;=28000,1,IF(Z9&lt;=29000,0.5,IF(Z9&lt;=30000,0.5,0)))))))))</f>
        <v>3</v>
      </c>
      <c r="AJ9" s="20">
        <f>IF(AA9&lt;=21000,6,IF(AA9&lt;=22000,5,IF(AA9&lt;=23000,3,IF(AA9&lt;=24000,2,IF(AA9&lt;=25000,1,IF(AA9&lt;=26000,0.5,IF(AA9&lt;=27000,0.2,IF(AA9&lt;=28000,0.1,IF(AA9&lt;=29000,0.1,0)))))))))</f>
        <v>6</v>
      </c>
      <c r="AK9" s="20">
        <f>IF(AB9&lt;=21000,4,IF(AB9&lt;=22000,3,IF(AB9&lt;=23000,2,IF(AB9&lt;=24000,1,IF(AB9&lt;=25000,0.5,IF(AB9&lt;=26000,0.3,IF(AB9&lt;=27000,0.2,IF(AB9&lt;=28000,0.1,IF(AB9&lt;=29000,0.1,0)))))))))</f>
        <v>4</v>
      </c>
      <c r="AL9" s="20">
        <f>IF(E9="",0,VLOOKUP(E9,$BI$9:$BK$18,2,FALSE))</f>
        <v>10</v>
      </c>
      <c r="AM9" s="20">
        <f>IF(F9="",0,VLOOKUP(F9,$BK$9:$BL$18,2,FALSE))</f>
        <v>10</v>
      </c>
      <c r="AN9" s="21">
        <f>IF(X9=0,0,IF(AB9=0,0,(AE9*10)))</f>
        <v>7.1428571428571432</v>
      </c>
      <c r="AO9" s="21">
        <f>IF(V9=0,0,VLOOKUP(V9,$BE$9:$BF$18,2,FALSE))</f>
        <v>9</v>
      </c>
      <c r="AP9" s="21">
        <f>IF(W9&lt;=300,10,IF(W9&lt;=350,9,IF(W9&lt;=400,8,IF(W9&lt;=450,7,IF(W9&lt;=500,6,IF(W9&lt;=550,5,IF(W9&lt;=600,4,IF(W9&lt;=650,3,IF(W9&lt;=700,2,1)))))))))</f>
        <v>10</v>
      </c>
      <c r="AQ9" s="20">
        <f>IF(G9="",0,VLOOKUP(G9,$BG$9:$BH$18,2,FALSE))</f>
        <v>4</v>
      </c>
      <c r="AR9" s="20">
        <f>IF(I9="",0,VLOOKUP(I9,$BM$9:$BN$13,2,FALSE))</f>
        <v>10</v>
      </c>
      <c r="AS9" s="20">
        <f>IF(H9="",0,VLOOKUP(H9,$BO$9:$BP$18,2,FALSE))</f>
        <v>9</v>
      </c>
      <c r="AT9" s="20">
        <f>K9+K10+N9+N10+Q9+Q10+T9+T10</f>
        <v>0</v>
      </c>
      <c r="AU9" s="21">
        <f>AVERAGE(AG9,AL9:AT10)</f>
        <v>7.5142857142857142</v>
      </c>
      <c r="AV9" s="21">
        <f>AVERAGE(AH9,AL9:AT10)</f>
        <v>7.2142857142857135</v>
      </c>
      <c r="AW9" s="21">
        <f>AVERAGE(AI9,AL9:AT10)</f>
        <v>7.2142857142857135</v>
      </c>
      <c r="AX9" s="21">
        <f>AVERAGE(AJ9,AL9:AT10)</f>
        <v>7.5142857142857142</v>
      </c>
      <c r="AY9" s="21">
        <f>AVERAGE(AK9,AL9:AT10)</f>
        <v>7.3142857142857141</v>
      </c>
      <c r="BE9" t="s">
        <v>30</v>
      </c>
      <c r="BF9">
        <v>10</v>
      </c>
      <c r="BG9" t="s">
        <v>40</v>
      </c>
      <c r="BH9">
        <v>10</v>
      </c>
      <c r="BI9" t="s">
        <v>26</v>
      </c>
      <c r="BJ9">
        <v>10</v>
      </c>
      <c r="BK9" t="s">
        <v>29</v>
      </c>
      <c r="BL9">
        <v>10</v>
      </c>
      <c r="BM9">
        <v>300</v>
      </c>
      <c r="BN9">
        <v>10</v>
      </c>
      <c r="BO9">
        <v>1000</v>
      </c>
      <c r="BP9">
        <v>10</v>
      </c>
      <c r="BQ9" s="2">
        <v>1</v>
      </c>
      <c r="BR9" s="4" t="str">
        <f>B9</f>
        <v>LOGAN</v>
      </c>
    </row>
    <row r="10" spans="2:70" ht="15.75" thickBot="1">
      <c r="B10" s="22"/>
      <c r="C10" s="23"/>
      <c r="D10" s="23"/>
      <c r="E10" s="23"/>
      <c r="F10" s="23"/>
      <c r="G10" s="23"/>
      <c r="H10" s="24"/>
      <c r="I10" s="23"/>
      <c r="J10" s="25"/>
      <c r="K10" s="29">
        <f>IF(J10=0,0,7)</f>
        <v>0</v>
      </c>
      <c r="L10" s="30" t="str">
        <f>IF(B9&lt;&gt;0,"AR CONDICIONADO","")</f>
        <v>AR CONDICIONADO</v>
      </c>
      <c r="M10" s="29"/>
      <c r="N10" s="29">
        <f>IF(M10=0,0,6)</f>
        <v>0</v>
      </c>
      <c r="O10" s="30" t="str">
        <f>IF(B9&lt;&gt;0,"TRAVAS","")</f>
        <v>TRAVAS</v>
      </c>
      <c r="P10" s="31"/>
      <c r="Q10" s="29">
        <f>IF(P10=0,0,4)</f>
        <v>0</v>
      </c>
      <c r="R10" s="30" t="str">
        <f>IF(B9&lt;&gt;0,"AJUSTE DE RETROVISO","")</f>
        <v>AJUSTE DE RETROVISO</v>
      </c>
      <c r="S10" s="29"/>
      <c r="T10" s="29">
        <f>IF(S10=0,0,1)</f>
        <v>0</v>
      </c>
      <c r="U10" s="30" t="str">
        <f>IF(B9&lt;&gt;0,"SOM MP3","")</f>
        <v>SOM MP3</v>
      </c>
      <c r="V10" s="23"/>
      <c r="W10" s="24"/>
      <c r="X10" s="24"/>
      <c r="Y10" s="24"/>
      <c r="Z10" s="24"/>
      <c r="AA10" s="24"/>
      <c r="AB10" s="24"/>
      <c r="AC10" s="53"/>
      <c r="AD10" s="43"/>
      <c r="AE10" s="44"/>
      <c r="AF10" s="45"/>
      <c r="AG10" s="19"/>
      <c r="AH10" s="20"/>
      <c r="AI10" s="20"/>
      <c r="AJ10" s="20"/>
      <c r="AK10" s="20"/>
      <c r="AL10" s="20"/>
      <c r="AM10" s="20"/>
      <c r="AN10" s="21"/>
      <c r="AO10" s="21"/>
      <c r="AP10" s="21"/>
      <c r="AQ10" s="20"/>
      <c r="AR10" s="20"/>
      <c r="AS10" s="20"/>
      <c r="AT10" s="20"/>
      <c r="AU10" s="21"/>
      <c r="AV10" s="21"/>
      <c r="AW10" s="21"/>
      <c r="AX10" s="21"/>
      <c r="AY10" s="21"/>
      <c r="BE10" t="s">
        <v>31</v>
      </c>
      <c r="BF10">
        <v>9</v>
      </c>
      <c r="BG10" t="s">
        <v>41</v>
      </c>
      <c r="BH10">
        <v>9</v>
      </c>
      <c r="BI10" t="s">
        <v>17</v>
      </c>
      <c r="BJ10">
        <v>9</v>
      </c>
      <c r="BK10">
        <v>2012</v>
      </c>
      <c r="BL10">
        <v>9</v>
      </c>
      <c r="BM10">
        <v>275</v>
      </c>
      <c r="BN10">
        <v>7</v>
      </c>
      <c r="BO10">
        <v>1150</v>
      </c>
      <c r="BP10">
        <v>9</v>
      </c>
      <c r="BQ10" s="2">
        <v>1</v>
      </c>
      <c r="BR10" s="4"/>
    </row>
    <row r="11" spans="2:70">
      <c r="B11" s="12" t="s">
        <v>66</v>
      </c>
      <c r="C11" s="8" t="s">
        <v>68</v>
      </c>
      <c r="D11" s="8" t="s">
        <v>69</v>
      </c>
      <c r="E11" s="8" t="s">
        <v>26</v>
      </c>
      <c r="F11" s="8" t="s">
        <v>29</v>
      </c>
      <c r="G11" s="8" t="s">
        <v>44</v>
      </c>
      <c r="H11" s="10">
        <v>2200</v>
      </c>
      <c r="I11" s="8">
        <v>200</v>
      </c>
      <c r="J11" s="6">
        <v>1</v>
      </c>
      <c r="K11" s="32">
        <f>IF(J11=0,0,8)</f>
        <v>8</v>
      </c>
      <c r="L11" s="33" t="str">
        <f>IF(B11&lt;&gt;0,"DIREÇÃO HIDRAULICA","")</f>
        <v>DIREÇÃO HIDRAULICA</v>
      </c>
      <c r="M11" s="32">
        <v>1</v>
      </c>
      <c r="N11" s="32">
        <f>IF(M11=0,0,7)</f>
        <v>7</v>
      </c>
      <c r="O11" s="34" t="str">
        <f>IF(B11&lt;&gt;0,"DIREÇÃO HIDRAULICA","")</f>
        <v>DIREÇÃO HIDRAULICA</v>
      </c>
      <c r="P11" s="32"/>
      <c r="Q11" s="32">
        <f>IF(P11=0,0,5)</f>
        <v>0</v>
      </c>
      <c r="R11" s="34" t="str">
        <f>IF(B11&lt;&gt;0,"AIR BAG","")</f>
        <v>AIR BAG</v>
      </c>
      <c r="S11" s="35"/>
      <c r="T11" s="32">
        <f>IF(S11=0,0,2)</f>
        <v>0</v>
      </c>
      <c r="U11" s="34" t="str">
        <f>IF(B11&lt;&gt;0,"KIT VISIBILIDADE","")</f>
        <v>KIT VISIBILIDADE</v>
      </c>
      <c r="V11" s="8" t="s">
        <v>36</v>
      </c>
      <c r="W11" s="10">
        <v>250</v>
      </c>
      <c r="X11" s="10">
        <v>32000</v>
      </c>
      <c r="Y11" s="10">
        <v>31000</v>
      </c>
      <c r="Z11" s="10">
        <v>29000</v>
      </c>
      <c r="AA11" s="10">
        <v>27000</v>
      </c>
      <c r="AB11" s="10">
        <v>26500</v>
      </c>
      <c r="AC11" s="54">
        <f>IF(E11="0 Km",(X11*10%),"")</f>
        <v>3200</v>
      </c>
      <c r="AD11" s="46">
        <f>IF(AC11="","",(IF(AC11="",250,0)))</f>
        <v>0</v>
      </c>
      <c r="AE11" s="47">
        <f t="shared" ref="AE11:AE30" si="0">IF(AB11="","",AB11/X11)</f>
        <v>0.828125</v>
      </c>
      <c r="AF11" s="48">
        <f>IF(F11=0,"",HLOOKUP(F11,$AU$7:AY12,5,FALSE))</f>
        <v>8.7281250000000004</v>
      </c>
      <c r="AG11" s="14">
        <f>IF(X11&lt;=24000,10,IF(X11&lt;=25000,9,IF(X11&lt;=26000,8,IF(X11&lt;=27000,7,IF(X11&lt;=28000,6,IF(X11&lt;=29000,5,IF(X11&lt;=30000,4,IF(X11&lt;=31000,3,IF(X11&lt;=32000,2,1)))))))))</f>
        <v>2</v>
      </c>
      <c r="AH11" s="4">
        <f>IF(Y11&lt;=23000,10,IF(Y11&lt;=24000,9,IF(Y11&lt;=25000,8,IF(Y11&lt;=26000,7,IF(Y11&lt;=27000,6,IF(Y11&lt;=28000,5,IF(Y11&lt;=29000,4,IF(Y11&lt;=30000,3,IF(Y11&lt;=31000,2,1)))))))))</f>
        <v>2</v>
      </c>
      <c r="AI11" s="4">
        <f>IF(Z11&lt;=22000,10,IF(Z11&lt;=23000,9,IF(Z11&lt;=24000,8,IF(Z11&lt;=25000,7,IF(Z11&lt;=26000,6,IF(Z11&lt;=27000,5,IF(Z11&lt;=28000,4,IF(Z11&lt;=29000,3,IF(Z11&lt;=30000,2,1)))))))))</f>
        <v>3</v>
      </c>
      <c r="AJ11" s="4">
        <f>IF(AA11&lt;=21000,10,IF(AA11&lt;=22000,9,IF(AA11&lt;=23000,8,IF(AA11&lt;=24000,7,IF(AA11&lt;=25000,6,IF(AA11&lt;=26000,5,IF(AA11&lt;=27000,4,IF(AA11&lt;=28000,3,IF(AA11&lt;=29000,2,1)))))))))</f>
        <v>4</v>
      </c>
      <c r="AK11" s="4">
        <f>IF(AB11&lt;=21000,10,IF(AB11&lt;=22000,9,IF(AB11&lt;=23000,8,IF(AB11&lt;=24000,7,IF(AB11&lt;=25000,6,IF(AB11&lt;=26000,5,IF(AB11&lt;=27000,4,IF(AB11&lt;=28000,3,IF(AB11&lt;=29000,2,1)))))))))</f>
        <v>4</v>
      </c>
      <c r="AL11" s="4">
        <f t="shared" ref="AL11:AL30" si="1">IF(E11="",0,VLOOKUP(E11,$BI$9:$BK$18,2,FALSE))</f>
        <v>10</v>
      </c>
      <c r="AM11" s="4">
        <f t="shared" ref="AM11:AM30" si="2">IF(F11="",0,VLOOKUP(F11,$BK$9:$BL$18,2,FALSE))</f>
        <v>10</v>
      </c>
      <c r="AN11" s="5">
        <f t="shared" ref="AN11:AN30" si="3">IF(X11=0,0,IF(AB11=0,0,(AE11*10)))</f>
        <v>8.28125</v>
      </c>
      <c r="AO11" s="5">
        <f t="shared" ref="AO11:AO30" si="4">IF(V11=0,0,VLOOKUP(V11,$BE$9:$BF$18,2,FALSE))</f>
        <v>4</v>
      </c>
      <c r="AP11" s="5">
        <f>IF(W11&lt;=300,10,IF(W11&lt;=350,9,IF(W11&lt;=400,8,IF(W11&lt;=450,7,IF(W11&lt;=500,6,IF(W11&lt;=550,5,IF(W11&lt;=600,4,IF(W11&lt;=650,3,IF(W11&lt;=700,2,1)))))))))</f>
        <v>10</v>
      </c>
      <c r="AQ11" s="4">
        <f t="shared" ref="AQ11:AQ30" si="5">IF(G11="",0,VLOOKUP(G11,$BG$9:$BH$18,2,FALSE))</f>
        <v>6</v>
      </c>
      <c r="AR11" s="4">
        <f t="shared" ref="AR11:AR30" si="6">IF(I11="",0,VLOOKUP(I11,$BM$9:$BN$13,2,FALSE))</f>
        <v>5</v>
      </c>
      <c r="AS11" s="4">
        <f t="shared" ref="AS11:AS30" si="7">IF(H11="",0,VLOOKUP(H11,$BO$9:$BP$18,2,FALSE))</f>
        <v>4</v>
      </c>
      <c r="AT11" s="4">
        <f>K11+K12+N11+N12+Q11+Q12+T11+T12</f>
        <v>28</v>
      </c>
      <c r="AU11" s="5">
        <f>AVERAGE(AG11,AL11:AT12)</f>
        <v>8.7281250000000004</v>
      </c>
      <c r="AV11" s="5">
        <f>AVERAGE(AH11,AL11:AT12)</f>
        <v>8.7281250000000004</v>
      </c>
      <c r="AW11" s="5">
        <f>AVERAGE(AI11,AL11:AT12)</f>
        <v>8.828125</v>
      </c>
      <c r="AX11" s="5">
        <f>AVERAGE(AJ11,AL11:AT12)</f>
        <v>8.9281249999999996</v>
      </c>
      <c r="AY11" s="5">
        <f>AVERAGE(AK11,AL11:AT12)</f>
        <v>8.9281249999999996</v>
      </c>
      <c r="BE11" t="s">
        <v>33</v>
      </c>
      <c r="BF11">
        <v>8</v>
      </c>
      <c r="BG11" t="s">
        <v>42</v>
      </c>
      <c r="BH11">
        <v>8</v>
      </c>
      <c r="BI11" t="s">
        <v>18</v>
      </c>
      <c r="BJ11">
        <v>8</v>
      </c>
      <c r="BK11">
        <v>2011</v>
      </c>
      <c r="BL11">
        <v>8</v>
      </c>
      <c r="BM11">
        <v>200</v>
      </c>
      <c r="BN11">
        <v>5</v>
      </c>
      <c r="BO11">
        <v>1300</v>
      </c>
      <c r="BP11">
        <v>8</v>
      </c>
      <c r="BQ11" s="2">
        <v>1</v>
      </c>
      <c r="BR11" s="4" t="str">
        <f>B11</f>
        <v>GOL</v>
      </c>
    </row>
    <row r="12" spans="2:70" ht="15.75" thickBot="1">
      <c r="B12" s="13"/>
      <c r="C12" s="9"/>
      <c r="D12" s="9"/>
      <c r="E12" s="9"/>
      <c r="F12" s="9"/>
      <c r="G12" s="9"/>
      <c r="H12" s="11"/>
      <c r="I12" s="9"/>
      <c r="J12" s="7">
        <v>1</v>
      </c>
      <c r="K12" s="36">
        <f>IF(J12=0,0,7)</f>
        <v>7</v>
      </c>
      <c r="L12" s="37" t="str">
        <f>IF(B11&lt;&gt;0,"AR CONDICIONADO","")</f>
        <v>AR CONDICIONADO</v>
      </c>
      <c r="M12" s="36">
        <v>1</v>
      </c>
      <c r="N12" s="36">
        <f>IF(M12=0,0,6)</f>
        <v>6</v>
      </c>
      <c r="O12" s="38" t="str">
        <f>IF(B11&lt;&gt;0,"TRAVAS","")</f>
        <v>TRAVAS</v>
      </c>
      <c r="P12" s="39"/>
      <c r="Q12" s="36">
        <f>IF(P12=0,0,4)</f>
        <v>0</v>
      </c>
      <c r="R12" s="36" t="str">
        <f>IF(B11&lt;&gt;0,"AJUSTE DE RETROVISO","")</f>
        <v>AJUSTE DE RETROVISO</v>
      </c>
      <c r="S12" s="36"/>
      <c r="T12" s="36">
        <f>IF(S12=0,0,1)</f>
        <v>0</v>
      </c>
      <c r="U12" s="37" t="str">
        <f>IF(B11&lt;&gt;0,"SOM MP3","")</f>
        <v>SOM MP3</v>
      </c>
      <c r="V12" s="9"/>
      <c r="W12" s="11"/>
      <c r="X12" s="11"/>
      <c r="Y12" s="11"/>
      <c r="Z12" s="11"/>
      <c r="AA12" s="11"/>
      <c r="AB12" s="11"/>
      <c r="AC12" s="55"/>
      <c r="AD12" s="49"/>
      <c r="AE12" s="50"/>
      <c r="AF12" s="51"/>
      <c r="AG12" s="14"/>
      <c r="AH12" s="4"/>
      <c r="AI12" s="4"/>
      <c r="AJ12" s="4"/>
      <c r="AK12" s="4"/>
      <c r="AL12" s="4"/>
      <c r="AM12" s="4"/>
      <c r="AN12" s="5"/>
      <c r="AO12" s="5"/>
      <c r="AP12" s="5"/>
      <c r="AQ12" s="4"/>
      <c r="AR12" s="4"/>
      <c r="AS12" s="4"/>
      <c r="AT12" s="4"/>
      <c r="AU12" s="5"/>
      <c r="AV12" s="5"/>
      <c r="AW12" s="5"/>
      <c r="AX12" s="5"/>
      <c r="AY12" s="5"/>
      <c r="BE12" t="s">
        <v>32</v>
      </c>
      <c r="BF12">
        <v>7</v>
      </c>
      <c r="BG12" t="s">
        <v>43</v>
      </c>
      <c r="BH12">
        <v>7</v>
      </c>
      <c r="BI12" t="s">
        <v>19</v>
      </c>
      <c r="BJ12">
        <v>7</v>
      </c>
      <c r="BK12">
        <v>2010</v>
      </c>
      <c r="BL12">
        <v>7</v>
      </c>
      <c r="BM12">
        <v>100</v>
      </c>
      <c r="BN12">
        <v>2</v>
      </c>
      <c r="BO12">
        <v>1500</v>
      </c>
      <c r="BP12">
        <v>7</v>
      </c>
      <c r="BQ12" s="2">
        <v>1</v>
      </c>
      <c r="BR12" s="4"/>
    </row>
    <row r="13" spans="2:70">
      <c r="B13" s="15" t="s">
        <v>67</v>
      </c>
      <c r="C13" s="16" t="s">
        <v>68</v>
      </c>
      <c r="D13" s="16" t="s">
        <v>69</v>
      </c>
      <c r="E13" s="16" t="s">
        <v>26</v>
      </c>
      <c r="F13" s="16" t="s">
        <v>29</v>
      </c>
      <c r="G13" s="16" t="s">
        <v>43</v>
      </c>
      <c r="H13" s="17">
        <v>3000</v>
      </c>
      <c r="I13" s="16">
        <v>100</v>
      </c>
      <c r="J13" s="18">
        <v>1</v>
      </c>
      <c r="K13" s="26">
        <f>IF(J13=0,0,8)</f>
        <v>8</v>
      </c>
      <c r="L13" s="27" t="str">
        <f>IF(B13&lt;&gt;0,"DIREÇÃO HIDRAULICA","")</f>
        <v>DIREÇÃO HIDRAULICA</v>
      </c>
      <c r="M13" s="26">
        <v>1</v>
      </c>
      <c r="N13" s="26">
        <f>IF(M13=0,0,7)</f>
        <v>7</v>
      </c>
      <c r="O13" s="27" t="str">
        <f>IF(B13&lt;&gt;0,"VIDRO ELETRICO","")</f>
        <v>VIDRO ELETRICO</v>
      </c>
      <c r="P13" s="26"/>
      <c r="Q13" s="26">
        <f>IF(P13=0,0,5)</f>
        <v>0</v>
      </c>
      <c r="R13" s="27" t="str">
        <f>IF(B13&lt;&gt;0,"AIR BAG","")</f>
        <v>AIR BAG</v>
      </c>
      <c r="S13" s="28"/>
      <c r="T13" s="26">
        <f>IF(S13=0,0,2)</f>
        <v>0</v>
      </c>
      <c r="U13" s="27" t="str">
        <f>IF(B13&lt;&gt;0,"KIT VISIBILIDADE","")</f>
        <v>KIT VISIBILIDADE</v>
      </c>
      <c r="V13" s="16" t="s">
        <v>36</v>
      </c>
      <c r="W13" s="17">
        <v>250</v>
      </c>
      <c r="X13" s="17">
        <v>36000</v>
      </c>
      <c r="Y13" s="17">
        <v>34000</v>
      </c>
      <c r="Z13" s="17">
        <v>32500</v>
      </c>
      <c r="AA13" s="17">
        <v>31000</v>
      </c>
      <c r="AB13" s="17">
        <v>29000</v>
      </c>
      <c r="AC13" s="52">
        <f>IF(E13="0 Km",(X13*10%),"")</f>
        <v>3600</v>
      </c>
      <c r="AD13" s="40">
        <f>IF(AC13="","",(IF(AC13="",250,0)))</f>
        <v>0</v>
      </c>
      <c r="AE13" s="41">
        <f t="shared" ref="AE13:AE30" si="8">IF(AB13="","",AB13/X13)</f>
        <v>0.80555555555555558</v>
      </c>
      <c r="AF13" s="42">
        <f>IF(F13=0,"",HLOOKUP(F13,$AU$7:AY14,7,FALSE))</f>
        <v>8.2055555555555557</v>
      </c>
      <c r="AG13" s="19">
        <f>IF(X13&lt;=24000,10,IF(X13&lt;=25000,9,IF(X13&lt;=26000,8,IF(X13&lt;=27000,7,IF(X13&lt;=28000,6,IF(X13&lt;=29000,5,IF(X13&lt;=30000,4,IF(X13&lt;=31000,3,IF(X13&lt;=32000,2,1)))))))))</f>
        <v>1</v>
      </c>
      <c r="AH13" s="20">
        <f>IF(Y13&lt;=23000,10,IF(Y13&lt;=24000,9,IF(Y13&lt;=25000,8,IF(Y13&lt;=26000,7,IF(Y13&lt;=27000,6,IF(Y13&lt;=28000,5,IF(Y13&lt;=29000,4,IF(Y13&lt;=30000,3,IF(Y13&lt;=31000,2,1)))))))))</f>
        <v>1</v>
      </c>
      <c r="AI13" s="20">
        <f>IF(Z13&lt;=22000,10,IF(Z13&lt;=23000,9,IF(Z13&lt;=24000,8,IF(Z13&lt;=25000,7,IF(Z13&lt;=26000,6,IF(Z13&lt;=27000,5,IF(Z13&lt;=28000,4,IF(Z13&lt;=29000,3,IF(Z13&lt;=30000,2,1)))))))))</f>
        <v>1</v>
      </c>
      <c r="AJ13" s="20">
        <f>IF(AA13&lt;=21000,10,IF(AA13&lt;=22000,9,IF(AA13&lt;=23000,8,IF(AA13&lt;=24000,7,IF(AA13&lt;=25000,6,IF(AA13&lt;=26000,5,IF(AA13&lt;=27000,4,IF(AA13&lt;=28000,3,IF(AA13&lt;=29000,2,1)))))))))</f>
        <v>1</v>
      </c>
      <c r="AK13" s="20">
        <f>IF(AB13&lt;=21000,10,IF(AB13&lt;=22000,9,IF(AB13&lt;=23000,8,IF(AB13&lt;=24000,7,IF(AB13&lt;=25000,6,IF(AB13&lt;=26000,5,IF(AB13&lt;=27000,4,IF(AB13&lt;=28000,3,IF(AB13&lt;=29000,2,1)))))))))</f>
        <v>2</v>
      </c>
      <c r="AL13" s="20">
        <f t="shared" ref="AL13:AL30" si="9">IF(E13="",0,VLOOKUP(E13,$BI$9:$BK$18,2,FALSE))</f>
        <v>10</v>
      </c>
      <c r="AM13" s="20">
        <f t="shared" ref="AM13:AM30" si="10">IF(F13="",0,VLOOKUP(F13,$BK$9:$BL$18,2,FALSE))</f>
        <v>10</v>
      </c>
      <c r="AN13" s="21">
        <f t="shared" ref="AN13:AN30" si="11">IF(X13=0,0,IF(AB13=0,0,(AE13*10)))</f>
        <v>8.0555555555555554</v>
      </c>
      <c r="AO13" s="21">
        <f t="shared" ref="AO13:AO30" si="12">IF(V13=0,0,VLOOKUP(V13,$BE$9:$BF$18,2,FALSE))</f>
        <v>4</v>
      </c>
      <c r="AP13" s="21">
        <f>IF(W13&lt;=300,10,IF(W13&lt;=350,9,IF(W13&lt;=400,8,IF(W13&lt;=450,7,IF(W13&lt;=500,6,IF(W13&lt;=550,5,IF(W13&lt;=600,4,IF(W13&lt;=650,3,IF(W13&lt;=700,2,1)))))))))</f>
        <v>10</v>
      </c>
      <c r="AQ13" s="20">
        <f t="shared" ref="AQ13:AQ30" si="13">IF(G13="",0,VLOOKUP(G13,$BG$9:$BH$18,2,FALSE))</f>
        <v>7</v>
      </c>
      <c r="AR13" s="20">
        <f t="shared" ref="AR13:AR30" si="14">IF(I13="",0,VLOOKUP(I13,$BM$9:$BN$13,2,FALSE))</f>
        <v>2</v>
      </c>
      <c r="AS13" s="20">
        <f t="shared" ref="AS13:AS30" si="15">IF(H13="",0,VLOOKUP(H13,$BO$9:$BP$18,2,FALSE))</f>
        <v>2</v>
      </c>
      <c r="AT13" s="20">
        <f>K13+K14+N13+N14+Q13+Q14+T13+T14</f>
        <v>28</v>
      </c>
      <c r="AU13" s="21">
        <f>AVERAGE(AG13,AL13:AT14)</f>
        <v>8.2055555555555557</v>
      </c>
      <c r="AV13" s="21">
        <f>AVERAGE(AH13,AL13:AT14)</f>
        <v>8.2055555555555557</v>
      </c>
      <c r="AW13" s="21">
        <f>AVERAGE(AI13,AL13:AT14)</f>
        <v>8.2055555555555557</v>
      </c>
      <c r="AX13" s="21">
        <f>AVERAGE(AJ13,AL13:AT14)</f>
        <v>8.2055555555555557</v>
      </c>
      <c r="AY13" s="21">
        <f>AVERAGE(AK13,AL13:AT14)</f>
        <v>8.3055555555555554</v>
      </c>
      <c r="BE13" t="s">
        <v>34</v>
      </c>
      <c r="BF13">
        <v>6</v>
      </c>
      <c r="BG13" t="s">
        <v>44</v>
      </c>
      <c r="BH13">
        <v>6</v>
      </c>
      <c r="BI13" t="s">
        <v>20</v>
      </c>
      <c r="BJ13">
        <v>6</v>
      </c>
      <c r="BK13">
        <v>2009</v>
      </c>
      <c r="BL13">
        <v>6</v>
      </c>
      <c r="BM13">
        <v>20</v>
      </c>
      <c r="BN13">
        <v>1</v>
      </c>
      <c r="BO13">
        <v>1700</v>
      </c>
      <c r="BP13">
        <v>6</v>
      </c>
      <c r="BQ13" s="2">
        <v>1</v>
      </c>
      <c r="BR13" s="4" t="str">
        <f>B13</f>
        <v>FOX</v>
      </c>
    </row>
    <row r="14" spans="2:70" ht="15.75" thickBot="1">
      <c r="B14" s="22"/>
      <c r="C14" s="23"/>
      <c r="D14" s="23"/>
      <c r="E14" s="23"/>
      <c r="F14" s="23"/>
      <c r="G14" s="23"/>
      <c r="H14" s="24"/>
      <c r="I14" s="23"/>
      <c r="J14" s="25">
        <v>1</v>
      </c>
      <c r="K14" s="29">
        <f>IF(J14=0,0,7)</f>
        <v>7</v>
      </c>
      <c r="L14" s="30" t="str">
        <f>IF(B13&lt;&gt;0,"AR CONDICIONADO","")</f>
        <v>AR CONDICIONADO</v>
      </c>
      <c r="M14" s="29">
        <v>1</v>
      </c>
      <c r="N14" s="29">
        <f>IF(M14=0,0,6)</f>
        <v>6</v>
      </c>
      <c r="O14" s="30" t="str">
        <f>IF(B13&lt;&gt;0,"TRAVAS","")</f>
        <v>TRAVAS</v>
      </c>
      <c r="P14" s="31"/>
      <c r="Q14" s="29">
        <f>IF(P14=0,0,4)</f>
        <v>0</v>
      </c>
      <c r="R14" s="30" t="str">
        <f>IF(B13&lt;&gt;0,"AJUSTE DE RETROVISO","")</f>
        <v>AJUSTE DE RETROVISO</v>
      </c>
      <c r="S14" s="29"/>
      <c r="T14" s="29">
        <f>IF(S14=0,0,1)</f>
        <v>0</v>
      </c>
      <c r="U14" s="30" t="str">
        <f>IF(B13&lt;&gt;0,"SOM MP3","")</f>
        <v>SOM MP3</v>
      </c>
      <c r="V14" s="23"/>
      <c r="W14" s="24"/>
      <c r="X14" s="24"/>
      <c r="Y14" s="24"/>
      <c r="Z14" s="24"/>
      <c r="AA14" s="24"/>
      <c r="AB14" s="24"/>
      <c r="AC14" s="53"/>
      <c r="AD14" s="43"/>
      <c r="AE14" s="44"/>
      <c r="AF14" s="45"/>
      <c r="AG14" s="19"/>
      <c r="AH14" s="20"/>
      <c r="AI14" s="20"/>
      <c r="AJ14" s="20"/>
      <c r="AK14" s="20"/>
      <c r="AL14" s="20"/>
      <c r="AM14" s="20"/>
      <c r="AN14" s="21"/>
      <c r="AO14" s="21"/>
      <c r="AP14" s="21"/>
      <c r="AQ14" s="20"/>
      <c r="AR14" s="20"/>
      <c r="AS14" s="20"/>
      <c r="AT14" s="20"/>
      <c r="AU14" s="21"/>
      <c r="AV14" s="21"/>
      <c r="AW14" s="21"/>
      <c r="AX14" s="21"/>
      <c r="AY14" s="21"/>
      <c r="BE14" t="s">
        <v>35</v>
      </c>
      <c r="BF14">
        <v>5</v>
      </c>
      <c r="BG14" t="s">
        <v>33</v>
      </c>
      <c r="BH14">
        <v>5</v>
      </c>
      <c r="BI14" t="s">
        <v>21</v>
      </c>
      <c r="BJ14">
        <v>5</v>
      </c>
      <c r="BK14">
        <v>2008</v>
      </c>
      <c r="BL14">
        <v>5</v>
      </c>
      <c r="BO14">
        <v>2000</v>
      </c>
      <c r="BP14">
        <v>5</v>
      </c>
      <c r="BQ14" s="2">
        <v>1</v>
      </c>
      <c r="BR14" s="4"/>
    </row>
    <row r="15" spans="2:70">
      <c r="B15" s="12" t="s">
        <v>70</v>
      </c>
      <c r="C15" s="8" t="s">
        <v>71</v>
      </c>
      <c r="D15" s="8" t="s">
        <v>74</v>
      </c>
      <c r="E15" s="8" t="s">
        <v>26</v>
      </c>
      <c r="F15" s="8" t="s">
        <v>29</v>
      </c>
      <c r="G15" s="8" t="s">
        <v>45</v>
      </c>
      <c r="H15" s="10">
        <v>1500</v>
      </c>
      <c r="I15" s="8">
        <v>20</v>
      </c>
      <c r="J15" s="6"/>
      <c r="K15" s="32">
        <f>IF(J15=0,0,8)</f>
        <v>0</v>
      </c>
      <c r="L15" s="33" t="str">
        <f>IF(B15&lt;&gt;0,"DIREÇÃO HIDRAULICA","")</f>
        <v>DIREÇÃO HIDRAULICA</v>
      </c>
      <c r="M15" s="32"/>
      <c r="N15" s="32">
        <f>IF(M15=0,0,7)</f>
        <v>0</v>
      </c>
      <c r="O15" s="34" t="str">
        <f>IF(B15&lt;&gt;0,"DIREÇÃO HIDRAULICA","")</f>
        <v>DIREÇÃO HIDRAULICA</v>
      </c>
      <c r="P15" s="32"/>
      <c r="Q15" s="32">
        <f>IF(P15=0,0,5)</f>
        <v>0</v>
      </c>
      <c r="R15" s="34" t="str">
        <f>IF(B15&lt;&gt;0,"AIR BAG","")</f>
        <v>AIR BAG</v>
      </c>
      <c r="S15" s="35"/>
      <c r="T15" s="32">
        <f>IF(S15=0,0,2)</f>
        <v>0</v>
      </c>
      <c r="U15" s="34" t="str">
        <f>IF(B15&lt;&gt;0,"KIT VISIBILIDADE","")</f>
        <v>KIT VISIBILIDADE</v>
      </c>
      <c r="V15" s="8" t="s">
        <v>33</v>
      </c>
      <c r="W15" s="10">
        <v>150</v>
      </c>
      <c r="X15" s="10">
        <v>23000</v>
      </c>
      <c r="Y15" s="10">
        <v>21500</v>
      </c>
      <c r="Z15" s="10">
        <v>20000</v>
      </c>
      <c r="AA15" s="10">
        <v>18000</v>
      </c>
      <c r="AB15" s="10">
        <v>16000</v>
      </c>
      <c r="AC15" s="54">
        <f>IF(E15="0 Km",(X15*10%),"")</f>
        <v>2300</v>
      </c>
      <c r="AD15" s="46">
        <f>IF(AC15="","",(IF(AC15="",250,0)))</f>
        <v>0</v>
      </c>
      <c r="AE15" s="47">
        <f t="shared" ref="AE15:AE30" si="16">IF(AB15="","",AB15/X15)</f>
        <v>0.69565217391304346</v>
      </c>
      <c r="AF15" s="48">
        <f>IF(F15=0,"",HLOOKUP(F15,$AU$7:AY16,9,FALSE))</f>
        <v>6.6956521739130439</v>
      </c>
      <c r="AG15" s="14">
        <f>IF(X15&lt;=24000,10,IF(X15&lt;=25000,9,IF(X15&lt;=26000,8,IF(X15&lt;=27000,7,IF(X15&lt;=28000,6,IF(X15&lt;=29000,5,IF(X15&lt;=30000,4,IF(X15&lt;=31000,3,IF(X15&lt;=32000,2,1)))))))))</f>
        <v>10</v>
      </c>
      <c r="AH15" s="4">
        <f>IF(Y15&lt;=23000,10,IF(Y15&lt;=24000,9,IF(Y15&lt;=25000,8,IF(Y15&lt;=26000,7,IF(Y15&lt;=27000,6,IF(Y15&lt;=28000,5,IF(Y15&lt;=29000,4,IF(Y15&lt;=30000,3,IF(Y15&lt;=31000,2,1)))))))))</f>
        <v>10</v>
      </c>
      <c r="AI15" s="4">
        <f>IF(Z15&lt;=22000,10,IF(Z15&lt;=23000,9,IF(Z15&lt;=24000,8,IF(Z15&lt;=25000,7,IF(Z15&lt;=26000,6,IF(Z15&lt;=27000,5,IF(Z15&lt;=28000,4,IF(Z15&lt;=29000,3,IF(Z15&lt;=30000,2,1)))))))))</f>
        <v>10</v>
      </c>
      <c r="AJ15" s="4">
        <f>IF(AA15&lt;=21000,10,IF(AA15&lt;=22000,9,IF(AA15&lt;=23000,8,IF(AA15&lt;=24000,7,IF(AA15&lt;=25000,6,IF(AA15&lt;=26000,5,IF(AA15&lt;=27000,4,IF(AA15&lt;=28000,3,IF(AA15&lt;=29000,2,1)))))))))</f>
        <v>10</v>
      </c>
      <c r="AK15" s="4">
        <f>IF(AB15&lt;=21000,10,IF(AB15&lt;=22000,9,IF(AB15&lt;=23000,8,IF(AB15&lt;=24000,7,IF(AB15&lt;=25000,6,IF(AB15&lt;=26000,5,IF(AB15&lt;=27000,4,IF(AB15&lt;=28000,3,IF(AB15&lt;=29000,2,1)))))))))</f>
        <v>10</v>
      </c>
      <c r="AL15" s="4">
        <f t="shared" ref="AL15:AL30" si="17">IF(E15="",0,VLOOKUP(E15,$BI$9:$BK$18,2,FALSE))</f>
        <v>10</v>
      </c>
      <c r="AM15" s="4">
        <f t="shared" ref="AM15:AM30" si="18">IF(F15="",0,VLOOKUP(F15,$BK$9:$BL$18,2,FALSE))</f>
        <v>10</v>
      </c>
      <c r="AN15" s="5">
        <f t="shared" ref="AN15:AN30" si="19">IF(X15=0,0,IF(AB15=0,0,(AE15*10)))</f>
        <v>6.9565217391304346</v>
      </c>
      <c r="AO15" s="5">
        <f t="shared" ref="AO15:AO30" si="20">IF(V15=0,0,VLOOKUP(V15,$BE$9:$BF$18,2,FALSE))</f>
        <v>8</v>
      </c>
      <c r="AP15" s="5">
        <f>IF(W15&lt;=300,10,IF(W15&lt;=350,9,IF(W15&lt;=400,8,IF(W15&lt;=450,7,IF(W15&lt;=500,6,IF(W15&lt;=550,5,IF(W15&lt;=600,4,IF(W15&lt;=650,3,IF(W15&lt;=700,2,1)))))))))</f>
        <v>10</v>
      </c>
      <c r="AQ15" s="4">
        <f t="shared" ref="AQ15:AQ30" si="21">IF(G15="",0,VLOOKUP(G15,$BG$9:$BH$18,2,FALSE))</f>
        <v>4</v>
      </c>
      <c r="AR15" s="4">
        <f t="shared" ref="AR15:AR30" si="22">IF(I15="",0,VLOOKUP(I15,$BM$9:$BN$13,2,FALSE))</f>
        <v>1</v>
      </c>
      <c r="AS15" s="4">
        <f t="shared" ref="AS15:AS30" si="23">IF(H15="",0,VLOOKUP(H15,$BO$9:$BP$18,2,FALSE))</f>
        <v>7</v>
      </c>
      <c r="AT15" s="4">
        <f>K15+K16+N15+N16+Q15+Q16+T15+T16</f>
        <v>0</v>
      </c>
      <c r="AU15" s="5">
        <f>AVERAGE(AG15,AL15:AT16)</f>
        <v>6.6956521739130439</v>
      </c>
      <c r="AV15" s="5">
        <f>AVERAGE(AH15,AL15:AT16)</f>
        <v>6.6956521739130439</v>
      </c>
      <c r="AW15" s="5">
        <f>AVERAGE(AI15,AL15:AT16)</f>
        <v>6.6956521739130439</v>
      </c>
      <c r="AX15" s="5">
        <f>AVERAGE(AJ15,AL15:AT16)</f>
        <v>6.6956521739130439</v>
      </c>
      <c r="AY15" s="5">
        <f>AVERAGE(AK15,AL15:AT16)</f>
        <v>6.6956521739130439</v>
      </c>
      <c r="BE15" t="s">
        <v>36</v>
      </c>
      <c r="BF15">
        <v>4</v>
      </c>
      <c r="BG15" t="s">
        <v>45</v>
      </c>
      <c r="BH15">
        <v>4</v>
      </c>
      <c r="BI15" t="s">
        <v>22</v>
      </c>
      <c r="BJ15">
        <v>4</v>
      </c>
      <c r="BK15">
        <v>2007</v>
      </c>
      <c r="BL15">
        <v>4</v>
      </c>
      <c r="BO15">
        <v>2200</v>
      </c>
      <c r="BP15">
        <v>4</v>
      </c>
      <c r="BQ15" s="2">
        <v>1</v>
      </c>
      <c r="BR15" s="4" t="str">
        <f>B15</f>
        <v xml:space="preserve">CELTA </v>
      </c>
    </row>
    <row r="16" spans="2:70" ht="15.75" thickBot="1">
      <c r="B16" s="13"/>
      <c r="C16" s="9"/>
      <c r="D16" s="9"/>
      <c r="E16" s="9"/>
      <c r="F16" s="9"/>
      <c r="G16" s="9"/>
      <c r="H16" s="11"/>
      <c r="I16" s="9"/>
      <c r="J16" s="7"/>
      <c r="K16" s="36">
        <f>IF(J16=0,0,7)</f>
        <v>0</v>
      </c>
      <c r="L16" s="37" t="str">
        <f>IF(B15&lt;&gt;0,"AR CONDICIONADO","")</f>
        <v>AR CONDICIONADO</v>
      </c>
      <c r="M16" s="36"/>
      <c r="N16" s="36">
        <f>IF(M16=0,0,6)</f>
        <v>0</v>
      </c>
      <c r="O16" s="38" t="str">
        <f>IF(B15&lt;&gt;0,"TRAVAS","")</f>
        <v>TRAVAS</v>
      </c>
      <c r="P16" s="39"/>
      <c r="Q16" s="36">
        <f>IF(P16=0,0,4)</f>
        <v>0</v>
      </c>
      <c r="R16" s="36" t="str">
        <f>IF(B15&lt;&gt;0,"AJUSTE DE RETROVISO","")</f>
        <v>AJUSTE DE RETROVISO</v>
      </c>
      <c r="S16" s="36"/>
      <c r="T16" s="36">
        <f>IF(S16=0,0,1)</f>
        <v>0</v>
      </c>
      <c r="U16" s="37" t="str">
        <f>IF(B15&lt;&gt;0,"SOM MP3","")</f>
        <v>SOM MP3</v>
      </c>
      <c r="V16" s="9"/>
      <c r="W16" s="11"/>
      <c r="X16" s="11"/>
      <c r="Y16" s="11"/>
      <c r="Z16" s="11"/>
      <c r="AA16" s="11"/>
      <c r="AB16" s="11"/>
      <c r="AC16" s="55"/>
      <c r="AD16" s="49"/>
      <c r="AE16" s="50"/>
      <c r="AF16" s="51"/>
      <c r="AG16" s="14"/>
      <c r="AH16" s="4"/>
      <c r="AI16" s="4"/>
      <c r="AJ16" s="4"/>
      <c r="AK16" s="4"/>
      <c r="AL16" s="4"/>
      <c r="AM16" s="4"/>
      <c r="AN16" s="5"/>
      <c r="AO16" s="5"/>
      <c r="AP16" s="5"/>
      <c r="AQ16" s="4"/>
      <c r="AR16" s="4"/>
      <c r="AS16" s="4"/>
      <c r="AT16" s="4"/>
      <c r="AU16" s="5"/>
      <c r="AV16" s="5"/>
      <c r="AW16" s="5"/>
      <c r="AX16" s="5"/>
      <c r="AY16" s="5"/>
      <c r="BE16" t="s">
        <v>37</v>
      </c>
      <c r="BF16">
        <v>3</v>
      </c>
      <c r="BG16" t="s">
        <v>46</v>
      </c>
      <c r="BH16">
        <v>3</v>
      </c>
      <c r="BI16" t="s">
        <v>23</v>
      </c>
      <c r="BJ16">
        <v>3</v>
      </c>
      <c r="BK16">
        <v>2006</v>
      </c>
      <c r="BL16">
        <v>3</v>
      </c>
      <c r="BO16">
        <v>2500</v>
      </c>
      <c r="BP16">
        <v>3</v>
      </c>
      <c r="BQ16" s="2">
        <v>1</v>
      </c>
      <c r="BR16" s="4"/>
    </row>
    <row r="17" spans="2:70">
      <c r="B17" s="15" t="s">
        <v>72</v>
      </c>
      <c r="C17" s="16" t="s">
        <v>12</v>
      </c>
      <c r="D17" s="16" t="s">
        <v>13</v>
      </c>
      <c r="E17" s="16" t="s">
        <v>26</v>
      </c>
      <c r="F17" s="16" t="s">
        <v>29</v>
      </c>
      <c r="G17" s="16" t="s">
        <v>43</v>
      </c>
      <c r="H17" s="17">
        <v>1700</v>
      </c>
      <c r="I17" s="16">
        <v>200</v>
      </c>
      <c r="J17" s="18">
        <v>1</v>
      </c>
      <c r="K17" s="26">
        <f>IF(J17=0,0,8)</f>
        <v>8</v>
      </c>
      <c r="L17" s="27" t="str">
        <f>IF(B17&lt;&gt;0,"DIREÇÃO HIDRAULICA","")</f>
        <v>DIREÇÃO HIDRAULICA</v>
      </c>
      <c r="M17" s="26">
        <v>1</v>
      </c>
      <c r="N17" s="26">
        <f>IF(M17=0,0,7)</f>
        <v>7</v>
      </c>
      <c r="O17" s="27" t="str">
        <f>IF(B17&lt;&gt;0,"VIDRO ELETRICO","")</f>
        <v>VIDRO ELETRICO</v>
      </c>
      <c r="P17" s="26"/>
      <c r="Q17" s="26">
        <f>IF(P17=0,0,5)</f>
        <v>0</v>
      </c>
      <c r="R17" s="27" t="str">
        <f>IF(B17&lt;&gt;0,"AIR BAG","")</f>
        <v>AIR BAG</v>
      </c>
      <c r="S17" s="28"/>
      <c r="T17" s="26">
        <f>IF(S17=0,0,2)</f>
        <v>0</v>
      </c>
      <c r="U17" s="27" t="str">
        <f>IF(B17&lt;&gt;0,"KIT VISIBILIDADE","")</f>
        <v>KIT VISIBILIDADE</v>
      </c>
      <c r="V17" s="16" t="s">
        <v>33</v>
      </c>
      <c r="W17" s="17">
        <v>200</v>
      </c>
      <c r="X17" s="17">
        <v>34000</v>
      </c>
      <c r="Y17" s="17">
        <v>33500</v>
      </c>
      <c r="Z17" s="17">
        <v>32000</v>
      </c>
      <c r="AA17" s="17">
        <v>30000</v>
      </c>
      <c r="AB17" s="17">
        <v>28000</v>
      </c>
      <c r="AC17" s="52">
        <f>IF(E17="0 Km",(X17*10%),"")</f>
        <v>3400</v>
      </c>
      <c r="AD17" s="40">
        <f>IF(AC17="","",(IF(AC17="",250,0)))</f>
        <v>0</v>
      </c>
      <c r="AE17" s="41">
        <f t="shared" ref="AE17:AE30" si="24">IF(AB17="","",AB17/X17)</f>
        <v>0.82352941176470584</v>
      </c>
      <c r="AF17" s="42">
        <f>IF(F17=0,"",HLOOKUP(F17,$AU$7:AY18,11,FALSE))</f>
        <v>9.3235294117647065</v>
      </c>
      <c r="AG17" s="19">
        <f>IF(X17&lt;=24000,10,IF(X17&lt;=25000,9,IF(X17&lt;=26000,8,IF(X17&lt;=27000,7,IF(X17&lt;=28000,6,IF(X17&lt;=29000,5,IF(X17&lt;=30000,4,IF(X17&lt;=31000,3,IF(X17&lt;=32000,2,1)))))))))</f>
        <v>1</v>
      </c>
      <c r="AH17" s="20">
        <f>IF(Y17&lt;=23000,10,IF(Y17&lt;=24000,9,IF(Y17&lt;=25000,8,IF(Y17&lt;=26000,7,IF(Y17&lt;=27000,6,IF(Y17&lt;=28000,5,IF(Y17&lt;=29000,4,IF(Y17&lt;=30000,3,IF(Y17&lt;=31000,2,1)))))))))</f>
        <v>1</v>
      </c>
      <c r="AI17" s="20">
        <f>IF(Z17&lt;=22000,10,IF(Z17&lt;=23000,9,IF(Z17&lt;=24000,8,IF(Z17&lt;=25000,7,IF(Z17&lt;=26000,6,IF(Z17&lt;=27000,5,IF(Z17&lt;=28000,4,IF(Z17&lt;=29000,3,IF(Z17&lt;=30000,2,1)))))))))</f>
        <v>1</v>
      </c>
      <c r="AJ17" s="20">
        <f>IF(AA17&lt;=21000,10,IF(AA17&lt;=22000,9,IF(AA17&lt;=23000,8,IF(AA17&lt;=24000,7,IF(AA17&lt;=25000,6,IF(AA17&lt;=26000,5,IF(AA17&lt;=27000,4,IF(AA17&lt;=28000,3,IF(AA17&lt;=29000,2,1)))))))))</f>
        <v>1</v>
      </c>
      <c r="AK17" s="20">
        <f>IF(AB17&lt;=21000,10,IF(AB17&lt;=22000,9,IF(AB17&lt;=23000,8,IF(AB17&lt;=24000,7,IF(AB17&lt;=25000,6,IF(AB17&lt;=26000,5,IF(AB17&lt;=27000,4,IF(AB17&lt;=28000,3,IF(AB17&lt;=29000,2,1)))))))))</f>
        <v>3</v>
      </c>
      <c r="AL17" s="20">
        <f t="shared" ref="AL17:AL30" si="25">IF(E17="",0,VLOOKUP(E17,$BI$9:$BK$18,2,FALSE))</f>
        <v>10</v>
      </c>
      <c r="AM17" s="20">
        <f t="shared" ref="AM17:AM30" si="26">IF(F17="",0,VLOOKUP(F17,$BK$9:$BL$18,2,FALSE))</f>
        <v>10</v>
      </c>
      <c r="AN17" s="21">
        <f t="shared" ref="AN17:AN30" si="27">IF(X17=0,0,IF(AB17=0,0,(AE17*10)))</f>
        <v>8.235294117647058</v>
      </c>
      <c r="AO17" s="21">
        <f t="shared" ref="AO17:AO30" si="28">IF(V17=0,0,VLOOKUP(V17,$BE$9:$BF$18,2,FALSE))</f>
        <v>8</v>
      </c>
      <c r="AP17" s="21">
        <f>IF(W17&lt;=300,10,IF(W17&lt;=350,9,IF(W17&lt;=400,8,IF(W17&lt;=450,7,IF(W17&lt;=500,6,IF(W17&lt;=550,5,IF(W17&lt;=600,4,IF(W17&lt;=650,3,IF(W17&lt;=700,2,1)))))))))</f>
        <v>10</v>
      </c>
      <c r="AQ17" s="20">
        <f t="shared" ref="AQ17:AQ30" si="29">IF(G17="",0,VLOOKUP(G17,$BG$9:$BH$18,2,FALSE))</f>
        <v>7</v>
      </c>
      <c r="AR17" s="20">
        <f t="shared" ref="AR17:AR30" si="30">IF(I17="",0,VLOOKUP(I17,$BM$9:$BN$13,2,FALSE))</f>
        <v>5</v>
      </c>
      <c r="AS17" s="20">
        <f t="shared" ref="AS17:AS30" si="31">IF(H17="",0,VLOOKUP(H17,$BO$9:$BP$18,2,FALSE))</f>
        <v>6</v>
      </c>
      <c r="AT17" s="20">
        <f>K17+K18+N17+N18+Q17+Q18+T17+T18</f>
        <v>28</v>
      </c>
      <c r="AU17" s="21">
        <f>AVERAGE(AG17,AL17:AT18)</f>
        <v>9.3235294117647065</v>
      </c>
      <c r="AV17" s="21">
        <f>AVERAGE(AH17,AL17:AT18)</f>
        <v>9.3235294117647065</v>
      </c>
      <c r="AW17" s="21">
        <f>AVERAGE(AI17,AL17:AT18)</f>
        <v>9.3235294117647065</v>
      </c>
      <c r="AX17" s="21">
        <f>AVERAGE(AJ17,AL17:AT18)</f>
        <v>9.3235294117647065</v>
      </c>
      <c r="AY17" s="21">
        <f>AVERAGE(AK17,AL17:AT18)</f>
        <v>9.5235294117647058</v>
      </c>
      <c r="BE17" t="s">
        <v>38</v>
      </c>
      <c r="BF17">
        <v>2</v>
      </c>
      <c r="BG17" t="s">
        <v>47</v>
      </c>
      <c r="BH17">
        <v>2</v>
      </c>
      <c r="BI17" t="s">
        <v>24</v>
      </c>
      <c r="BJ17">
        <v>2</v>
      </c>
      <c r="BK17">
        <v>2005</v>
      </c>
      <c r="BL17">
        <v>2</v>
      </c>
      <c r="BO17">
        <v>3000</v>
      </c>
      <c r="BP17">
        <v>2</v>
      </c>
      <c r="BR17" s="4" t="str">
        <f>B17</f>
        <v>FIESTA</v>
      </c>
    </row>
    <row r="18" spans="2:70" ht="15.75" thickBot="1">
      <c r="B18" s="22"/>
      <c r="C18" s="23"/>
      <c r="D18" s="23"/>
      <c r="E18" s="23"/>
      <c r="F18" s="23"/>
      <c r="G18" s="23"/>
      <c r="H18" s="24"/>
      <c r="I18" s="23"/>
      <c r="J18" s="25">
        <v>1</v>
      </c>
      <c r="K18" s="29">
        <f>IF(J18=0,0,7)</f>
        <v>7</v>
      </c>
      <c r="L18" s="30" t="str">
        <f>IF(B17&lt;&gt;0,"AR CONDICIONADO","")</f>
        <v>AR CONDICIONADO</v>
      </c>
      <c r="M18" s="29">
        <v>1</v>
      </c>
      <c r="N18" s="29">
        <f>IF(M18=0,0,6)</f>
        <v>6</v>
      </c>
      <c r="O18" s="30" t="str">
        <f>IF(B17&lt;&gt;0,"TRAVAS","")</f>
        <v>TRAVAS</v>
      </c>
      <c r="P18" s="31"/>
      <c r="Q18" s="29">
        <f>IF(P18=0,0,4)</f>
        <v>0</v>
      </c>
      <c r="R18" s="30" t="str">
        <f>IF(B17&lt;&gt;0,"AJUSTE DE RETROVISO","")</f>
        <v>AJUSTE DE RETROVISO</v>
      </c>
      <c r="S18" s="29"/>
      <c r="T18" s="29">
        <f>IF(S18=0,0,1)</f>
        <v>0</v>
      </c>
      <c r="U18" s="30" t="str">
        <f>IF(B17&lt;&gt;0,"SOM MP3","")</f>
        <v>SOM MP3</v>
      </c>
      <c r="V18" s="23"/>
      <c r="W18" s="24"/>
      <c r="X18" s="24"/>
      <c r="Y18" s="24"/>
      <c r="Z18" s="24"/>
      <c r="AA18" s="24"/>
      <c r="AB18" s="24"/>
      <c r="AC18" s="53"/>
      <c r="AD18" s="43"/>
      <c r="AE18" s="44"/>
      <c r="AF18" s="45"/>
      <c r="AG18" s="19"/>
      <c r="AH18" s="20"/>
      <c r="AI18" s="20"/>
      <c r="AJ18" s="20"/>
      <c r="AK18" s="20"/>
      <c r="AL18" s="20"/>
      <c r="AM18" s="20"/>
      <c r="AN18" s="21"/>
      <c r="AO18" s="21"/>
      <c r="AP18" s="21"/>
      <c r="AQ18" s="20"/>
      <c r="AR18" s="20"/>
      <c r="AS18" s="20"/>
      <c r="AT18" s="20"/>
      <c r="AU18" s="21"/>
      <c r="AV18" s="21"/>
      <c r="AW18" s="21"/>
      <c r="AX18" s="21"/>
      <c r="AY18" s="21"/>
      <c r="BE18" t="s">
        <v>39</v>
      </c>
      <c r="BF18">
        <v>1</v>
      </c>
      <c r="BG18" t="s">
        <v>48</v>
      </c>
      <c r="BH18">
        <v>1</v>
      </c>
      <c r="BI18" t="s">
        <v>25</v>
      </c>
      <c r="BJ18">
        <v>1</v>
      </c>
      <c r="BK18">
        <v>2004</v>
      </c>
      <c r="BL18">
        <v>1</v>
      </c>
      <c r="BO18">
        <v>3500</v>
      </c>
      <c r="BP18">
        <v>1</v>
      </c>
      <c r="BR18" s="4"/>
    </row>
    <row r="19" spans="2:70">
      <c r="B19" s="12"/>
      <c r="C19" s="8"/>
      <c r="D19" s="8"/>
      <c r="E19" s="8"/>
      <c r="F19" s="8"/>
      <c r="G19" s="8"/>
      <c r="H19" s="10"/>
      <c r="I19" s="8"/>
      <c r="J19" s="6"/>
      <c r="K19" s="32">
        <f>IF(J19=0,0,8)</f>
        <v>0</v>
      </c>
      <c r="L19" s="33" t="str">
        <f>IF(B19&lt;&gt;0,"DIREÇÃO HIDRAULICA","")</f>
        <v/>
      </c>
      <c r="M19" s="32"/>
      <c r="N19" s="32">
        <f>IF(M19=0,0,7)</f>
        <v>0</v>
      </c>
      <c r="O19" s="34" t="str">
        <f>IF(B19&lt;&gt;0,"DIREÇÃO HIDRAULICA","")</f>
        <v/>
      </c>
      <c r="P19" s="32"/>
      <c r="Q19" s="32">
        <f>IF(P19=0,0,5)</f>
        <v>0</v>
      </c>
      <c r="R19" s="34" t="str">
        <f>IF(B19&lt;&gt;0,"AIR BAG","")</f>
        <v/>
      </c>
      <c r="S19" s="35"/>
      <c r="T19" s="32">
        <f>IF(S19=0,0,2)</f>
        <v>0</v>
      </c>
      <c r="U19" s="34" t="str">
        <f>IF(B19&lt;&gt;0,"KIT VISIBILIDADE","")</f>
        <v/>
      </c>
      <c r="V19" s="8"/>
      <c r="W19" s="10"/>
      <c r="X19" s="10"/>
      <c r="Y19" s="10"/>
      <c r="Z19" s="10"/>
      <c r="AA19" s="10"/>
      <c r="AB19" s="10"/>
      <c r="AC19" s="54" t="str">
        <f>IF(E19="0 Km",(X19*10%),"")</f>
        <v/>
      </c>
      <c r="AD19" s="46" t="str">
        <f>IF(AC19="","",(IF(AC19="",250,0)))</f>
        <v/>
      </c>
      <c r="AE19" s="47" t="str">
        <f t="shared" ref="AE19:AE30" si="32">IF(AB19="","",AB19/X19)</f>
        <v/>
      </c>
      <c r="AF19" s="48" t="str">
        <f>IF(F19=0,"",HLOOKUP(F19,$AU$7:AY20,13,FALSE))</f>
        <v/>
      </c>
      <c r="AG19" s="14">
        <f>IF(X19&lt;=24000,10,IF(X19&lt;=25000,9,IF(X19&lt;=26000,8,IF(X19&lt;=27000,7,IF(X19&lt;=28000,6,IF(X19&lt;=29000,5,IF(X19&lt;=30000,4,IF(X19&lt;=31000,3,IF(X19&lt;=32000,2,1)))))))))</f>
        <v>10</v>
      </c>
      <c r="AH19" s="4">
        <f>IF(Y19&lt;=23000,10,IF(Y19&lt;=24000,9,IF(Y19&lt;=25000,8,IF(Y19&lt;=26000,7,IF(Y19&lt;=27000,6,IF(Y19&lt;=28000,5,IF(Y19&lt;=29000,4,IF(Y19&lt;=30000,3,IF(Y19&lt;=31000,2,1)))))))))</f>
        <v>10</v>
      </c>
      <c r="AI19" s="4">
        <f>IF(Z19&lt;=22000,10,IF(Z19&lt;=23000,9,IF(Z19&lt;=24000,8,IF(Z19&lt;=25000,7,IF(Z19&lt;=26000,6,IF(Z19&lt;=27000,5,IF(Z19&lt;=28000,4,IF(Z19&lt;=29000,3,IF(Z19&lt;=30000,2,1)))))))))</f>
        <v>10</v>
      </c>
      <c r="AJ19" s="4">
        <f>IF(AA19&lt;=21000,10,IF(AA19&lt;=22000,9,IF(AA19&lt;=23000,8,IF(AA19&lt;=24000,7,IF(AA19&lt;=25000,6,IF(AA19&lt;=26000,5,IF(AA19&lt;=27000,4,IF(AA19&lt;=28000,3,IF(AA19&lt;=29000,2,1)))))))))</f>
        <v>10</v>
      </c>
      <c r="AK19" s="4">
        <f>IF(AB19&lt;=21000,10,IF(AB19&lt;=22000,9,IF(AB19&lt;=23000,8,IF(AB19&lt;=24000,7,IF(AB19&lt;=25000,6,IF(AB19&lt;=26000,5,IF(AB19&lt;=27000,4,IF(AB19&lt;=28000,3,IF(AB19&lt;=29000,2,1)))))))))</f>
        <v>10</v>
      </c>
      <c r="AL19" s="4">
        <f t="shared" ref="AL19:AL30" si="33">IF(E19="",0,VLOOKUP(E19,$BI$9:$BK$18,2,FALSE))</f>
        <v>0</v>
      </c>
      <c r="AM19" s="4">
        <f t="shared" ref="AM19:AM30" si="34">IF(F19="",0,VLOOKUP(F19,$BK$9:$BL$18,2,FALSE))</f>
        <v>0</v>
      </c>
      <c r="AN19" s="5">
        <f t="shared" ref="AN19:AN30" si="35">IF(X19=0,0,IF(AB19=0,0,(AE19*10)))</f>
        <v>0</v>
      </c>
      <c r="AO19" s="5">
        <f t="shared" ref="AO19:AO30" si="36">IF(V19=0,0,VLOOKUP(V19,$BE$9:$BF$18,2,FALSE))</f>
        <v>0</v>
      </c>
      <c r="AP19" s="5">
        <f>IF(W19&lt;=300,10,IF(W19&lt;=350,9,IF(W19&lt;=400,8,IF(W19&lt;=450,7,IF(W19&lt;=500,6,IF(W19&lt;=550,5,IF(W19&lt;=600,4,IF(W19&lt;=650,3,IF(W19&lt;=700,2,1)))))))))</f>
        <v>10</v>
      </c>
      <c r="AQ19" s="4">
        <f t="shared" ref="AQ19:AQ30" si="37">IF(G19="",0,VLOOKUP(G19,$BG$9:$BH$18,2,FALSE))</f>
        <v>0</v>
      </c>
      <c r="AR19" s="4">
        <f t="shared" ref="AR19:AR30" si="38">IF(I19="",0,VLOOKUP(I19,$BM$9:$BN$13,2,FALSE))</f>
        <v>0</v>
      </c>
      <c r="AS19" s="4">
        <f t="shared" ref="AS19:AS30" si="39">IF(H19="",0,VLOOKUP(H19,$BO$9:$BP$18,2,FALSE))</f>
        <v>0</v>
      </c>
      <c r="AT19" s="4">
        <f>K19+K20+N19+N20+Q19+Q20+T19+T20</f>
        <v>0</v>
      </c>
      <c r="AU19" s="5">
        <f>AVERAGE(AG19,AL19:AT20)</f>
        <v>2</v>
      </c>
      <c r="AV19" s="5">
        <f>AVERAGE(AH19,AL19:AT20)</f>
        <v>2</v>
      </c>
      <c r="AW19" s="5">
        <f>AVERAGE(AI19,AL19:AT20)</f>
        <v>2</v>
      </c>
      <c r="AX19" s="5">
        <f>AVERAGE(AJ19,AL19:AT20)</f>
        <v>2</v>
      </c>
      <c r="AY19" s="5">
        <f>AVERAGE(AK19,AL19:AT20)</f>
        <v>2</v>
      </c>
      <c r="BK19">
        <v>2003</v>
      </c>
      <c r="BL19">
        <v>0.5</v>
      </c>
      <c r="BR19" s="4">
        <f>B19</f>
        <v>0</v>
      </c>
    </row>
    <row r="20" spans="2:70" ht="15.75" thickBot="1">
      <c r="B20" s="13"/>
      <c r="C20" s="9"/>
      <c r="D20" s="9"/>
      <c r="E20" s="9"/>
      <c r="F20" s="9"/>
      <c r="G20" s="9"/>
      <c r="H20" s="11"/>
      <c r="I20" s="9"/>
      <c r="J20" s="7"/>
      <c r="K20" s="36">
        <f>IF(J20=0,0,7)</f>
        <v>0</v>
      </c>
      <c r="L20" s="37" t="str">
        <f>IF(B19&lt;&gt;0,"AR CONDICIONADO","")</f>
        <v/>
      </c>
      <c r="M20" s="36"/>
      <c r="N20" s="36">
        <f>IF(M20=0,0,6)</f>
        <v>0</v>
      </c>
      <c r="O20" s="38" t="str">
        <f>IF(B19&lt;&gt;0,"TRAVAS","")</f>
        <v/>
      </c>
      <c r="P20" s="39"/>
      <c r="Q20" s="36">
        <f>IF(P20=0,0,4)</f>
        <v>0</v>
      </c>
      <c r="R20" s="36" t="str">
        <f>IF(B19&lt;&gt;0,"AJUSTE DE RETROVISO","")</f>
        <v/>
      </c>
      <c r="S20" s="36"/>
      <c r="T20" s="36">
        <f>IF(S20=0,0,1)</f>
        <v>0</v>
      </c>
      <c r="U20" s="37" t="str">
        <f>IF(B19&lt;&gt;0,"SOM MP3","")</f>
        <v/>
      </c>
      <c r="V20" s="9"/>
      <c r="W20" s="11"/>
      <c r="X20" s="11"/>
      <c r="Y20" s="11"/>
      <c r="Z20" s="11"/>
      <c r="AA20" s="11"/>
      <c r="AB20" s="11"/>
      <c r="AC20" s="55"/>
      <c r="AD20" s="49"/>
      <c r="AE20" s="50"/>
      <c r="AF20" s="51"/>
      <c r="AG20" s="14"/>
      <c r="AH20" s="4"/>
      <c r="AI20" s="4"/>
      <c r="AJ20" s="4"/>
      <c r="AK20" s="4"/>
      <c r="AL20" s="4"/>
      <c r="AM20" s="4"/>
      <c r="AN20" s="5"/>
      <c r="AO20" s="5"/>
      <c r="AP20" s="5"/>
      <c r="AQ20" s="4"/>
      <c r="AR20" s="4"/>
      <c r="AS20" s="4"/>
      <c r="AT20" s="4"/>
      <c r="AU20" s="5"/>
      <c r="AV20" s="5"/>
      <c r="AW20" s="5"/>
      <c r="AX20" s="5"/>
      <c r="AY20" s="5"/>
      <c r="BR20" s="4"/>
    </row>
    <row r="21" spans="2:70">
      <c r="B21" s="15"/>
      <c r="C21" s="16"/>
      <c r="D21" s="16"/>
      <c r="E21" s="16"/>
      <c r="F21" s="16"/>
      <c r="G21" s="16"/>
      <c r="H21" s="17"/>
      <c r="I21" s="16"/>
      <c r="J21" s="18"/>
      <c r="K21" s="26">
        <f>IF(J21=0,0,8)</f>
        <v>0</v>
      </c>
      <c r="L21" s="27" t="str">
        <f>IF(B21&lt;&gt;0,"DIREÇÃO HIDRAULICA","")</f>
        <v/>
      </c>
      <c r="M21" s="26"/>
      <c r="N21" s="26">
        <f>IF(M21=0,0,7)</f>
        <v>0</v>
      </c>
      <c r="O21" s="27" t="str">
        <f>IF(B21&lt;&gt;0,"VIDRO ELETRICO","")</f>
        <v/>
      </c>
      <c r="P21" s="26"/>
      <c r="Q21" s="26">
        <f>IF(P21=0,0,5)</f>
        <v>0</v>
      </c>
      <c r="R21" s="27" t="str">
        <f>IF(B21&lt;&gt;0,"AIR BAG","")</f>
        <v/>
      </c>
      <c r="S21" s="28"/>
      <c r="T21" s="26">
        <f>IF(S21=0,0,2)</f>
        <v>0</v>
      </c>
      <c r="U21" s="27" t="str">
        <f>IF(B21&lt;&gt;0,"KIT VISIBILIDADE","")</f>
        <v/>
      </c>
      <c r="V21" s="16"/>
      <c r="W21" s="17"/>
      <c r="X21" s="17"/>
      <c r="Y21" s="17"/>
      <c r="Z21" s="17"/>
      <c r="AA21" s="17"/>
      <c r="AB21" s="17"/>
      <c r="AC21" s="52" t="str">
        <f>IF(E21="0 Km",(X21*10%),"")</f>
        <v/>
      </c>
      <c r="AD21" s="40" t="str">
        <f>IF(AC21="","",(IF(AC21="",250,0)))</f>
        <v/>
      </c>
      <c r="AE21" s="41" t="str">
        <f t="shared" ref="AE21:AE30" si="40">IF(AB21="","",AB21/X21)</f>
        <v/>
      </c>
      <c r="AF21" s="42" t="str">
        <f>IF(F21=0,"",HLOOKUP(F21,$AU$7:AY22,15,FALSE))</f>
        <v/>
      </c>
      <c r="AG21" s="19">
        <f>IF(X21&lt;=24000,10,IF(X21&lt;=25000,9,IF(X21&lt;=26000,8,IF(X21&lt;=27000,7,IF(X21&lt;=28000,6,IF(X21&lt;=29000,5,IF(X21&lt;=30000,4,IF(X21&lt;=31000,3,IF(X21&lt;=32000,2,1)))))))))</f>
        <v>10</v>
      </c>
      <c r="AH21" s="20">
        <f>IF(Y21&lt;=23000,10,IF(Y21&lt;=24000,9,IF(Y21&lt;=25000,8,IF(Y21&lt;=26000,7,IF(Y21&lt;=27000,6,IF(Y21&lt;=28000,5,IF(Y21&lt;=29000,4,IF(Y21&lt;=30000,3,IF(Y21&lt;=31000,2,1)))))))))</f>
        <v>10</v>
      </c>
      <c r="AI21" s="20">
        <f>IF(Z21&lt;=22000,10,IF(Z21&lt;=23000,9,IF(Z21&lt;=24000,8,IF(Z21&lt;=25000,7,IF(Z21&lt;=26000,6,IF(Z21&lt;=27000,5,IF(Z21&lt;=28000,4,IF(Z21&lt;=29000,3,IF(Z21&lt;=30000,2,1)))))))))</f>
        <v>10</v>
      </c>
      <c r="AJ21" s="20">
        <f>IF(AA21&lt;=21000,10,IF(AA21&lt;=22000,9,IF(AA21&lt;=23000,8,IF(AA21&lt;=24000,7,IF(AA21&lt;=25000,6,IF(AA21&lt;=26000,5,IF(AA21&lt;=27000,4,IF(AA21&lt;=28000,3,IF(AA21&lt;=29000,2,1)))))))))</f>
        <v>10</v>
      </c>
      <c r="AK21" s="20">
        <f>IF(AB21&lt;=21000,10,IF(AB21&lt;=22000,9,IF(AB21&lt;=23000,8,IF(AB21&lt;=24000,7,IF(AB21&lt;=25000,6,IF(AB21&lt;=26000,5,IF(AB21&lt;=27000,4,IF(AB21&lt;=28000,3,IF(AB21&lt;=29000,2,1)))))))))</f>
        <v>10</v>
      </c>
      <c r="AL21" s="20">
        <f t="shared" ref="AL21:AL30" si="41">IF(E21="",0,VLOOKUP(E21,$BI$9:$BK$18,2,FALSE))</f>
        <v>0</v>
      </c>
      <c r="AM21" s="20">
        <f t="shared" ref="AM21:AM30" si="42">IF(F21="",0,VLOOKUP(F21,$BK$9:$BL$18,2,FALSE))</f>
        <v>0</v>
      </c>
      <c r="AN21" s="21">
        <f t="shared" ref="AN21:AN30" si="43">IF(X21=0,0,IF(AB21=0,0,(AE21*10)))</f>
        <v>0</v>
      </c>
      <c r="AO21" s="21">
        <f t="shared" ref="AO21:AO30" si="44">IF(V21=0,0,VLOOKUP(V21,$BE$9:$BF$18,2,FALSE))</f>
        <v>0</v>
      </c>
      <c r="AP21" s="21">
        <f>IF(W21&lt;=300,10,IF(W21&lt;=350,9,IF(W21&lt;=400,8,IF(W21&lt;=450,7,IF(W21&lt;=500,6,IF(W21&lt;=550,5,IF(W21&lt;=600,4,IF(W21&lt;=650,3,IF(W21&lt;=700,2,1)))))))))</f>
        <v>10</v>
      </c>
      <c r="AQ21" s="20">
        <f t="shared" ref="AQ21:AQ30" si="45">IF(G21="",0,VLOOKUP(G21,$BG$9:$BH$18,2,FALSE))</f>
        <v>0</v>
      </c>
      <c r="AR21" s="20">
        <f t="shared" ref="AR21:AR30" si="46">IF(I21="",0,VLOOKUP(I21,$BM$9:$BN$13,2,FALSE))</f>
        <v>0</v>
      </c>
      <c r="AS21" s="20">
        <f t="shared" ref="AS21:AS30" si="47">IF(H21="",0,VLOOKUP(H21,$BO$9:$BP$18,2,FALSE))</f>
        <v>0</v>
      </c>
      <c r="AT21" s="20">
        <f>K21+K22+N21+N22+Q21+Q22+T21+T22</f>
        <v>0</v>
      </c>
      <c r="AU21" s="21">
        <f>AVERAGE(AG21,AL21:AT22)</f>
        <v>2</v>
      </c>
      <c r="AV21" s="21">
        <f>AVERAGE(AH21,AL21:AT22)</f>
        <v>2</v>
      </c>
      <c r="AW21" s="21">
        <f>AVERAGE(AI21,AL21:AT22)</f>
        <v>2</v>
      </c>
      <c r="AX21" s="21">
        <f>AVERAGE(AJ21,AL21:AT22)</f>
        <v>2</v>
      </c>
      <c r="AY21" s="21">
        <f>AVERAGE(AK21,AL21:AT22)</f>
        <v>2</v>
      </c>
      <c r="BR21" s="4">
        <f>B21</f>
        <v>0</v>
      </c>
    </row>
    <row r="22" spans="2:70" ht="15.75" thickBot="1">
      <c r="B22" s="22"/>
      <c r="C22" s="23"/>
      <c r="D22" s="23"/>
      <c r="E22" s="23"/>
      <c r="F22" s="23"/>
      <c r="G22" s="23"/>
      <c r="H22" s="24"/>
      <c r="I22" s="23"/>
      <c r="J22" s="25"/>
      <c r="K22" s="29">
        <f>IF(J22=0,0,7)</f>
        <v>0</v>
      </c>
      <c r="L22" s="30" t="str">
        <f>IF(B21&lt;&gt;0,"AR CONDICIONADO","")</f>
        <v/>
      </c>
      <c r="M22" s="29"/>
      <c r="N22" s="29">
        <f>IF(M22=0,0,6)</f>
        <v>0</v>
      </c>
      <c r="O22" s="30" t="str">
        <f>IF(B21&lt;&gt;0,"TRAVAS","")</f>
        <v/>
      </c>
      <c r="P22" s="31"/>
      <c r="Q22" s="29">
        <f>IF(P22=0,0,4)</f>
        <v>0</v>
      </c>
      <c r="R22" s="30" t="str">
        <f>IF(B21&lt;&gt;0,"AJUSTE DE RETROVISO","")</f>
        <v/>
      </c>
      <c r="S22" s="29"/>
      <c r="T22" s="29">
        <f>IF(S22=0,0,1)</f>
        <v>0</v>
      </c>
      <c r="U22" s="30" t="str">
        <f>IF(B21&lt;&gt;0,"SOM MP3","")</f>
        <v/>
      </c>
      <c r="V22" s="23"/>
      <c r="W22" s="24"/>
      <c r="X22" s="24"/>
      <c r="Y22" s="24"/>
      <c r="Z22" s="24"/>
      <c r="AA22" s="24"/>
      <c r="AB22" s="24"/>
      <c r="AC22" s="53"/>
      <c r="AD22" s="43"/>
      <c r="AE22" s="44"/>
      <c r="AF22" s="45"/>
      <c r="AG22" s="19"/>
      <c r="AH22" s="20"/>
      <c r="AI22" s="20"/>
      <c r="AJ22" s="20"/>
      <c r="AK22" s="20"/>
      <c r="AL22" s="20"/>
      <c r="AM22" s="20"/>
      <c r="AN22" s="21"/>
      <c r="AO22" s="21"/>
      <c r="AP22" s="21"/>
      <c r="AQ22" s="20"/>
      <c r="AR22" s="20"/>
      <c r="AS22" s="20"/>
      <c r="AT22" s="20"/>
      <c r="AU22" s="21"/>
      <c r="AV22" s="21"/>
      <c r="AW22" s="21"/>
      <c r="AX22" s="21"/>
      <c r="AY22" s="21"/>
      <c r="BR22" s="4"/>
    </row>
    <row r="23" spans="2:70">
      <c r="B23" s="12"/>
      <c r="C23" s="8"/>
      <c r="D23" s="8"/>
      <c r="E23" s="8"/>
      <c r="F23" s="8"/>
      <c r="G23" s="8"/>
      <c r="H23" s="10"/>
      <c r="I23" s="8"/>
      <c r="J23" s="6"/>
      <c r="K23" s="32">
        <f>IF(J23=0,0,8)</f>
        <v>0</v>
      </c>
      <c r="L23" s="33" t="str">
        <f>IF(B23&lt;&gt;0,"DIREÇÃO HIDRAULICA","")</f>
        <v/>
      </c>
      <c r="M23" s="32"/>
      <c r="N23" s="32">
        <f>IF(M23=0,0,7)</f>
        <v>0</v>
      </c>
      <c r="O23" s="34" t="str">
        <f>IF(B23&lt;&gt;0,"DIREÇÃO HIDRAULICA","")</f>
        <v/>
      </c>
      <c r="P23" s="32"/>
      <c r="Q23" s="32">
        <f>IF(P23=0,0,5)</f>
        <v>0</v>
      </c>
      <c r="R23" s="34" t="str">
        <f>IF(B23&lt;&gt;0,"AIR BAG","")</f>
        <v/>
      </c>
      <c r="S23" s="35"/>
      <c r="T23" s="32">
        <f>IF(S23=0,0,2)</f>
        <v>0</v>
      </c>
      <c r="U23" s="34" t="str">
        <f>IF(B23&lt;&gt;0,"KIT VISIBILIDADE","")</f>
        <v/>
      </c>
      <c r="V23" s="8"/>
      <c r="W23" s="10"/>
      <c r="X23" s="10"/>
      <c r="Y23" s="10"/>
      <c r="Z23" s="10"/>
      <c r="AA23" s="10"/>
      <c r="AB23" s="10"/>
      <c r="AC23" s="54" t="str">
        <f>IF(E23="0 Km",(X23*10%),"")</f>
        <v/>
      </c>
      <c r="AD23" s="46" t="str">
        <f>IF(AC23="","",(IF(AC23="",250,0)))</f>
        <v/>
      </c>
      <c r="AE23" s="47" t="str">
        <f t="shared" ref="AE23:AE30" si="48">IF(AB23="","",AB23/X23)</f>
        <v/>
      </c>
      <c r="AF23" s="48" t="str">
        <f>IF(F23=0,"",HLOOKUP(F23,$AU$7:AY24,17,FALSE))</f>
        <v/>
      </c>
      <c r="AG23" s="14">
        <f>IF(X23&lt;=24000,10,IF(X23&lt;=25000,9,IF(X23&lt;=26000,8,IF(X23&lt;=27000,7,IF(X23&lt;=28000,6,IF(X23&lt;=29000,5,IF(X23&lt;=30000,4,IF(X23&lt;=31000,3,IF(X23&lt;=32000,2,1)))))))))</f>
        <v>10</v>
      </c>
      <c r="AH23" s="4">
        <f>IF(Y23&lt;=23000,10,IF(Y23&lt;=24000,9,IF(Y23&lt;=25000,8,IF(Y23&lt;=26000,7,IF(Y23&lt;=27000,6,IF(Y23&lt;=28000,5,IF(Y23&lt;=29000,4,IF(Y23&lt;=30000,3,IF(Y23&lt;=31000,2,1)))))))))</f>
        <v>10</v>
      </c>
      <c r="AI23" s="4">
        <f>IF(Z23&lt;=22000,10,IF(Z23&lt;=23000,9,IF(Z23&lt;=24000,8,IF(Z23&lt;=25000,7,IF(Z23&lt;=26000,6,IF(Z23&lt;=27000,5,IF(Z23&lt;=28000,4,IF(Z23&lt;=29000,3,IF(Z23&lt;=30000,2,1)))))))))</f>
        <v>10</v>
      </c>
      <c r="AJ23" s="4">
        <f>IF(AA23&lt;=21000,10,IF(AA23&lt;=22000,9,IF(AA23&lt;=23000,8,IF(AA23&lt;=24000,7,IF(AA23&lt;=25000,6,IF(AA23&lt;=26000,5,IF(AA23&lt;=27000,4,IF(AA23&lt;=28000,3,IF(AA23&lt;=29000,2,1)))))))))</f>
        <v>10</v>
      </c>
      <c r="AK23" s="4">
        <f>IF(AB23&lt;=21000,10,IF(AB23&lt;=22000,9,IF(AB23&lt;=23000,8,IF(AB23&lt;=24000,7,IF(AB23&lt;=25000,6,IF(AB23&lt;=26000,5,IF(AB23&lt;=27000,4,IF(AB23&lt;=28000,3,IF(AB23&lt;=29000,2,1)))))))))</f>
        <v>10</v>
      </c>
      <c r="AL23" s="4">
        <f t="shared" ref="AL23:AL30" si="49">IF(E23="",0,VLOOKUP(E23,$BI$9:$BK$18,2,FALSE))</f>
        <v>0</v>
      </c>
      <c r="AM23" s="4">
        <f t="shared" ref="AM23:AM30" si="50">IF(F23="",0,VLOOKUP(F23,$BK$9:$BL$18,2,FALSE))</f>
        <v>0</v>
      </c>
      <c r="AN23" s="5">
        <f t="shared" ref="AN23:AN30" si="51">IF(X23=0,0,IF(AB23=0,0,(AE23*10)))</f>
        <v>0</v>
      </c>
      <c r="AO23" s="5">
        <f t="shared" ref="AO23:AO30" si="52">IF(V23=0,0,VLOOKUP(V23,$BE$9:$BF$18,2,FALSE))</f>
        <v>0</v>
      </c>
      <c r="AP23" s="5">
        <f>IF(W23&lt;=300,10,IF(W23&lt;=350,9,IF(W23&lt;=400,8,IF(W23&lt;=450,7,IF(W23&lt;=500,6,IF(W23&lt;=550,5,IF(W23&lt;=600,4,IF(W23&lt;=650,3,IF(W23&lt;=700,2,1)))))))))</f>
        <v>10</v>
      </c>
      <c r="AQ23" s="4">
        <f t="shared" ref="AQ23:AQ30" si="53">IF(G23="",0,VLOOKUP(G23,$BG$9:$BH$18,2,FALSE))</f>
        <v>0</v>
      </c>
      <c r="AR23" s="4">
        <f t="shared" ref="AR23:AR30" si="54">IF(I23="",0,VLOOKUP(I23,$BM$9:$BN$13,2,FALSE))</f>
        <v>0</v>
      </c>
      <c r="AS23" s="4">
        <f t="shared" ref="AS23:AS30" si="55">IF(H23="",0,VLOOKUP(H23,$BO$9:$BP$18,2,FALSE))</f>
        <v>0</v>
      </c>
      <c r="AT23" s="4">
        <f>K23+K24+N23+N24+Q23+Q24+T23+T24</f>
        <v>0</v>
      </c>
      <c r="AU23" s="5">
        <f>AVERAGE(AG23,AL23:AT24)</f>
        <v>2</v>
      </c>
      <c r="AV23" s="5">
        <f>AVERAGE(AH23,AL23:AT24)</f>
        <v>2</v>
      </c>
      <c r="AW23" s="5">
        <f>AVERAGE(AI23,AL23:AT24)</f>
        <v>2</v>
      </c>
      <c r="AX23" s="5">
        <f>AVERAGE(AJ23,AL23:AT24)</f>
        <v>2</v>
      </c>
      <c r="AY23" s="5">
        <f>AVERAGE(AK23,AL23:AT24)</f>
        <v>2</v>
      </c>
      <c r="BR23" s="4">
        <f>B23</f>
        <v>0</v>
      </c>
    </row>
    <row r="24" spans="2:70" ht="15.75" thickBot="1">
      <c r="B24" s="13"/>
      <c r="C24" s="9"/>
      <c r="D24" s="9"/>
      <c r="E24" s="9"/>
      <c r="F24" s="9"/>
      <c r="G24" s="9"/>
      <c r="H24" s="11"/>
      <c r="I24" s="9"/>
      <c r="J24" s="7"/>
      <c r="K24" s="36">
        <f>IF(J24=0,0,7)</f>
        <v>0</v>
      </c>
      <c r="L24" s="37" t="str">
        <f>IF(B23&lt;&gt;0,"AR CONDICIONADO","")</f>
        <v/>
      </c>
      <c r="M24" s="36"/>
      <c r="N24" s="36">
        <f>IF(M24=0,0,6)</f>
        <v>0</v>
      </c>
      <c r="O24" s="38" t="str">
        <f>IF(B23&lt;&gt;0,"TRAVAS","")</f>
        <v/>
      </c>
      <c r="P24" s="39"/>
      <c r="Q24" s="36">
        <f>IF(P24=0,0,4)</f>
        <v>0</v>
      </c>
      <c r="R24" s="36" t="str">
        <f>IF(B23&lt;&gt;0,"AJUSTE DE RETROVISO","")</f>
        <v/>
      </c>
      <c r="S24" s="36"/>
      <c r="T24" s="36">
        <f>IF(S24=0,0,1)</f>
        <v>0</v>
      </c>
      <c r="U24" s="37" t="str">
        <f>IF(B23&lt;&gt;0,"SOM MP3","")</f>
        <v/>
      </c>
      <c r="V24" s="9"/>
      <c r="W24" s="11"/>
      <c r="X24" s="11"/>
      <c r="Y24" s="11"/>
      <c r="Z24" s="11"/>
      <c r="AA24" s="11"/>
      <c r="AB24" s="11"/>
      <c r="AC24" s="55"/>
      <c r="AD24" s="49"/>
      <c r="AE24" s="50"/>
      <c r="AF24" s="51"/>
      <c r="AG24" s="14"/>
      <c r="AH24" s="4"/>
      <c r="AI24" s="4"/>
      <c r="AJ24" s="4"/>
      <c r="AK24" s="4"/>
      <c r="AL24" s="4"/>
      <c r="AM24" s="4"/>
      <c r="AN24" s="5"/>
      <c r="AO24" s="5"/>
      <c r="AP24" s="5"/>
      <c r="AQ24" s="4"/>
      <c r="AR24" s="4"/>
      <c r="AS24" s="4"/>
      <c r="AT24" s="4"/>
      <c r="AU24" s="5"/>
      <c r="AV24" s="5"/>
      <c r="AW24" s="5"/>
      <c r="AX24" s="5"/>
      <c r="AY24" s="5"/>
      <c r="BR24" s="4"/>
    </row>
    <row r="25" spans="2:70">
      <c r="B25" s="15"/>
      <c r="C25" s="16"/>
      <c r="D25" s="16"/>
      <c r="E25" s="16"/>
      <c r="F25" s="16"/>
      <c r="G25" s="16"/>
      <c r="H25" s="17"/>
      <c r="I25" s="16"/>
      <c r="J25" s="18"/>
      <c r="K25" s="26">
        <f>IF(J25=0,0,8)</f>
        <v>0</v>
      </c>
      <c r="L25" s="27" t="str">
        <f>IF(B25&lt;&gt;0,"DIREÇÃO HIDRAULICA","")</f>
        <v/>
      </c>
      <c r="M25" s="26"/>
      <c r="N25" s="26">
        <f>IF(M25=0,0,7)</f>
        <v>0</v>
      </c>
      <c r="O25" s="27" t="str">
        <f>IF(B25&lt;&gt;0,"VIDRO ELETRICO","")</f>
        <v/>
      </c>
      <c r="P25" s="26"/>
      <c r="Q25" s="26">
        <f>IF(P25=0,0,5)</f>
        <v>0</v>
      </c>
      <c r="R25" s="27" t="str">
        <f>IF(B25&lt;&gt;0,"AIR BAG","")</f>
        <v/>
      </c>
      <c r="S25" s="28"/>
      <c r="T25" s="26">
        <f>IF(S25=0,0,2)</f>
        <v>0</v>
      </c>
      <c r="U25" s="27" t="str">
        <f>IF(B25&lt;&gt;0,"KIT VISIBILIDADE","")</f>
        <v/>
      </c>
      <c r="V25" s="16"/>
      <c r="W25" s="17"/>
      <c r="X25" s="17"/>
      <c r="Y25" s="17"/>
      <c r="Z25" s="17"/>
      <c r="AA25" s="17"/>
      <c r="AB25" s="17"/>
      <c r="AC25" s="52" t="str">
        <f>IF(E25="0 Km",(X25*10%),"")</f>
        <v/>
      </c>
      <c r="AD25" s="40" t="str">
        <f>IF(AC25="","",(IF(AC25="",250,0)))</f>
        <v/>
      </c>
      <c r="AE25" s="41" t="str">
        <f t="shared" ref="AE25:AE30" si="56">IF(AB25="","",AB25/X25)</f>
        <v/>
      </c>
      <c r="AF25" s="42" t="str">
        <f>IF(F25=0,"",HLOOKUP(F25,$AU$7:AY26,19,FALSE))</f>
        <v/>
      </c>
      <c r="AG25" s="19">
        <f>IF(X25&lt;=24000,10,IF(X25&lt;=25000,9,IF(X25&lt;=26000,8,IF(X25&lt;=27000,7,IF(X25&lt;=28000,6,IF(X25&lt;=29000,5,IF(X25&lt;=30000,4,IF(X25&lt;=31000,3,IF(X25&lt;=32000,2,1)))))))))</f>
        <v>10</v>
      </c>
      <c r="AH25" s="20">
        <f>IF(Y25&lt;=23000,10,IF(Y25&lt;=24000,9,IF(Y25&lt;=25000,8,IF(Y25&lt;=26000,7,IF(Y25&lt;=27000,6,IF(Y25&lt;=28000,5,IF(Y25&lt;=29000,4,IF(Y25&lt;=30000,3,IF(Y25&lt;=31000,2,1)))))))))</f>
        <v>10</v>
      </c>
      <c r="AI25" s="20">
        <f>IF(Z25&lt;=22000,10,IF(Z25&lt;=23000,9,IF(Z25&lt;=24000,8,IF(Z25&lt;=25000,7,IF(Z25&lt;=26000,6,IF(Z25&lt;=27000,5,IF(Z25&lt;=28000,4,IF(Z25&lt;=29000,3,IF(Z25&lt;=30000,2,1)))))))))</f>
        <v>10</v>
      </c>
      <c r="AJ25" s="20">
        <f>IF(AA25&lt;=21000,10,IF(AA25&lt;=22000,9,IF(AA25&lt;=23000,8,IF(AA25&lt;=24000,7,IF(AA25&lt;=25000,6,IF(AA25&lt;=26000,5,IF(AA25&lt;=27000,4,IF(AA25&lt;=28000,3,IF(AA25&lt;=29000,2,1)))))))))</f>
        <v>10</v>
      </c>
      <c r="AK25" s="20">
        <f>IF(AB25&lt;=21000,10,IF(AB25&lt;=22000,9,IF(AB25&lt;=23000,8,IF(AB25&lt;=24000,7,IF(AB25&lt;=25000,6,IF(AB25&lt;=26000,5,IF(AB25&lt;=27000,4,IF(AB25&lt;=28000,3,IF(AB25&lt;=29000,2,1)))))))))</f>
        <v>10</v>
      </c>
      <c r="AL25" s="20">
        <f t="shared" ref="AL25:AL30" si="57">IF(E25="",0,VLOOKUP(E25,$BI$9:$BK$18,2,FALSE))</f>
        <v>0</v>
      </c>
      <c r="AM25" s="20">
        <f t="shared" ref="AM25:AM30" si="58">IF(F25="",0,VLOOKUP(F25,$BK$9:$BL$18,2,FALSE))</f>
        <v>0</v>
      </c>
      <c r="AN25" s="21">
        <f t="shared" ref="AN25:AN30" si="59">IF(X25=0,0,IF(AB25=0,0,(AE25*10)))</f>
        <v>0</v>
      </c>
      <c r="AO25" s="21">
        <f t="shared" ref="AO25:AO30" si="60">IF(V25=0,0,VLOOKUP(V25,$BE$9:$BF$18,2,FALSE))</f>
        <v>0</v>
      </c>
      <c r="AP25" s="21">
        <f>IF(W25&lt;=300,10,IF(W25&lt;=350,9,IF(W25&lt;=400,8,IF(W25&lt;=450,7,IF(W25&lt;=500,6,IF(W25&lt;=550,5,IF(W25&lt;=600,4,IF(W25&lt;=650,3,IF(W25&lt;=700,2,1)))))))))</f>
        <v>10</v>
      </c>
      <c r="AQ25" s="20">
        <f t="shared" ref="AQ25:AQ30" si="61">IF(G25="",0,VLOOKUP(G25,$BG$9:$BH$18,2,FALSE))</f>
        <v>0</v>
      </c>
      <c r="AR25" s="20">
        <f t="shared" ref="AR25:AR30" si="62">IF(I25="",0,VLOOKUP(I25,$BM$9:$BN$13,2,FALSE))</f>
        <v>0</v>
      </c>
      <c r="AS25" s="20">
        <f t="shared" ref="AS25:AS30" si="63">IF(H25="",0,VLOOKUP(H25,$BO$9:$BP$18,2,FALSE))</f>
        <v>0</v>
      </c>
      <c r="AT25" s="20">
        <f>K25+K26+N25+N26+Q25+Q26+T25+T26</f>
        <v>0</v>
      </c>
      <c r="AU25" s="21">
        <f>AVERAGE(AG25,AL25:AT26)</f>
        <v>2</v>
      </c>
      <c r="AV25" s="21">
        <f>AVERAGE(AH25,AL25:AT26)</f>
        <v>2</v>
      </c>
      <c r="AW25" s="21">
        <f>AVERAGE(AI25,AL25:AT26)</f>
        <v>2</v>
      </c>
      <c r="AX25" s="21">
        <f>AVERAGE(AJ25,AL25:AT26)</f>
        <v>2</v>
      </c>
      <c r="AY25" s="21">
        <f>AVERAGE(AK25,AL25:AT26)</f>
        <v>2</v>
      </c>
      <c r="BR25" s="4">
        <f>B25</f>
        <v>0</v>
      </c>
    </row>
    <row r="26" spans="2:70" ht="15.75" thickBot="1">
      <c r="B26" s="22"/>
      <c r="C26" s="23"/>
      <c r="D26" s="23"/>
      <c r="E26" s="23"/>
      <c r="F26" s="23"/>
      <c r="G26" s="23"/>
      <c r="H26" s="24"/>
      <c r="I26" s="23"/>
      <c r="J26" s="25"/>
      <c r="K26" s="29">
        <f>IF(J26=0,0,7)</f>
        <v>0</v>
      </c>
      <c r="L26" s="30" t="str">
        <f>IF(B25&lt;&gt;0,"AR CONDICIONADO","")</f>
        <v/>
      </c>
      <c r="M26" s="29"/>
      <c r="N26" s="29">
        <f>IF(M26=0,0,6)</f>
        <v>0</v>
      </c>
      <c r="O26" s="30" t="str">
        <f>IF(B25&lt;&gt;0,"TRAVAS","")</f>
        <v/>
      </c>
      <c r="P26" s="31"/>
      <c r="Q26" s="29">
        <f>IF(P26=0,0,4)</f>
        <v>0</v>
      </c>
      <c r="R26" s="30" t="str">
        <f>IF(B25&lt;&gt;0,"AJUSTE DE RETROVISO","")</f>
        <v/>
      </c>
      <c r="S26" s="29"/>
      <c r="T26" s="29">
        <f>IF(S26=0,0,1)</f>
        <v>0</v>
      </c>
      <c r="U26" s="30" t="str">
        <f>IF(B25&lt;&gt;0,"SOM MP3","")</f>
        <v/>
      </c>
      <c r="V26" s="23"/>
      <c r="W26" s="24"/>
      <c r="X26" s="24"/>
      <c r="Y26" s="24"/>
      <c r="Z26" s="24"/>
      <c r="AA26" s="24"/>
      <c r="AB26" s="24"/>
      <c r="AC26" s="53"/>
      <c r="AD26" s="43"/>
      <c r="AE26" s="44"/>
      <c r="AF26" s="45"/>
      <c r="AG26" s="19"/>
      <c r="AH26" s="20"/>
      <c r="AI26" s="20"/>
      <c r="AJ26" s="20"/>
      <c r="AK26" s="20"/>
      <c r="AL26" s="20"/>
      <c r="AM26" s="20"/>
      <c r="AN26" s="21"/>
      <c r="AO26" s="21"/>
      <c r="AP26" s="21"/>
      <c r="AQ26" s="20"/>
      <c r="AR26" s="20"/>
      <c r="AS26" s="20"/>
      <c r="AT26" s="20"/>
      <c r="AU26" s="21"/>
      <c r="AV26" s="21"/>
      <c r="AW26" s="21"/>
      <c r="AX26" s="21"/>
      <c r="AY26" s="21"/>
      <c r="BR26" s="4"/>
    </row>
    <row r="27" spans="2:70">
      <c r="B27" s="12"/>
      <c r="C27" s="8"/>
      <c r="D27" s="8"/>
      <c r="E27" s="8"/>
      <c r="F27" s="8"/>
      <c r="G27" s="8"/>
      <c r="H27" s="10"/>
      <c r="I27" s="8"/>
      <c r="J27" s="6"/>
      <c r="K27" s="32">
        <f>IF(J27=0,0,8)</f>
        <v>0</v>
      </c>
      <c r="L27" s="33" t="str">
        <f>IF(B27&lt;&gt;0,"DIREÇÃO HIDRAULICA","")</f>
        <v/>
      </c>
      <c r="M27" s="32"/>
      <c r="N27" s="32">
        <f>IF(M27=0,0,7)</f>
        <v>0</v>
      </c>
      <c r="O27" s="34" t="str">
        <f>IF(B27&lt;&gt;0,"DIREÇÃO HIDRAULICA","")</f>
        <v/>
      </c>
      <c r="P27" s="32"/>
      <c r="Q27" s="32">
        <f>IF(P27=0,0,5)</f>
        <v>0</v>
      </c>
      <c r="R27" s="34" t="str">
        <f>IF(B27&lt;&gt;0,"AIR BAG","")</f>
        <v/>
      </c>
      <c r="S27" s="35"/>
      <c r="T27" s="32">
        <f>IF(S27=0,0,2)</f>
        <v>0</v>
      </c>
      <c r="U27" s="34" t="str">
        <f>IF(B27&lt;&gt;0,"KIT VISIBILIDADE","")</f>
        <v/>
      </c>
      <c r="V27" s="8"/>
      <c r="W27" s="10"/>
      <c r="X27" s="10"/>
      <c r="Y27" s="10"/>
      <c r="Z27" s="10"/>
      <c r="AA27" s="10"/>
      <c r="AB27" s="10"/>
      <c r="AC27" s="54" t="str">
        <f>IF(E27="0 Km",(X27*10%),"")</f>
        <v/>
      </c>
      <c r="AD27" s="46" t="str">
        <f>IF(AC27="","",(IF(AC27="",250,0)))</f>
        <v/>
      </c>
      <c r="AE27" s="47" t="str">
        <f t="shared" ref="AE27:AE30" si="64">IF(AB27="","",AB27/X27)</f>
        <v/>
      </c>
      <c r="AF27" s="48" t="str">
        <f>IF(F27=0,"",HLOOKUP(F27,$AU$7:AY28,21,FALSE))</f>
        <v/>
      </c>
      <c r="AG27" s="14">
        <f>IF(X27&lt;=24000,10,IF(X27&lt;=25000,9,IF(X27&lt;=26000,8,IF(X27&lt;=27000,7,IF(X27&lt;=28000,6,IF(X27&lt;=29000,5,IF(X27&lt;=30000,4,IF(X27&lt;=31000,3,IF(X27&lt;=32000,2,1)))))))))</f>
        <v>10</v>
      </c>
      <c r="AH27" s="4">
        <f>IF(Y27&lt;=23000,10,IF(Y27&lt;=24000,9,IF(Y27&lt;=25000,8,IF(Y27&lt;=26000,7,IF(Y27&lt;=27000,6,IF(Y27&lt;=28000,5,IF(Y27&lt;=29000,4,IF(Y27&lt;=30000,3,IF(Y27&lt;=31000,2,1)))))))))</f>
        <v>10</v>
      </c>
      <c r="AI27" s="4">
        <f>IF(Z27&lt;=22000,10,IF(Z27&lt;=23000,9,IF(Z27&lt;=24000,8,IF(Z27&lt;=25000,7,IF(Z27&lt;=26000,6,IF(Z27&lt;=27000,5,IF(Z27&lt;=28000,4,IF(Z27&lt;=29000,3,IF(Z27&lt;=30000,2,1)))))))))</f>
        <v>10</v>
      </c>
      <c r="AJ27" s="4">
        <f>IF(AA27&lt;=21000,10,IF(AA27&lt;=22000,9,IF(AA27&lt;=23000,8,IF(AA27&lt;=24000,7,IF(AA27&lt;=25000,6,IF(AA27&lt;=26000,5,IF(AA27&lt;=27000,4,IF(AA27&lt;=28000,3,IF(AA27&lt;=29000,2,1)))))))))</f>
        <v>10</v>
      </c>
      <c r="AK27" s="4">
        <f>IF(AB27&lt;=21000,10,IF(AB27&lt;=22000,9,IF(AB27&lt;=23000,8,IF(AB27&lt;=24000,7,IF(AB27&lt;=25000,6,IF(AB27&lt;=26000,5,IF(AB27&lt;=27000,4,IF(AB27&lt;=28000,3,IF(AB27&lt;=29000,2,1)))))))))</f>
        <v>10</v>
      </c>
      <c r="AL27" s="4">
        <f t="shared" ref="AL27:AL30" si="65">IF(E27="",0,VLOOKUP(E27,$BI$9:$BK$18,2,FALSE))</f>
        <v>0</v>
      </c>
      <c r="AM27" s="4">
        <f t="shared" ref="AM27:AM30" si="66">IF(F27="",0,VLOOKUP(F27,$BK$9:$BL$18,2,FALSE))</f>
        <v>0</v>
      </c>
      <c r="AN27" s="5">
        <f t="shared" ref="AN27:AN30" si="67">IF(X27=0,0,IF(AB27=0,0,(AE27*10)))</f>
        <v>0</v>
      </c>
      <c r="AO27" s="5">
        <f t="shared" ref="AO27:AO30" si="68">IF(V27=0,0,VLOOKUP(V27,$BE$9:$BF$18,2,FALSE))</f>
        <v>0</v>
      </c>
      <c r="AP27" s="5">
        <f>IF(W27&lt;=300,10,IF(W27&lt;=350,9,IF(W27&lt;=400,8,IF(W27&lt;=450,7,IF(W27&lt;=500,6,IF(W27&lt;=550,5,IF(W27&lt;=600,4,IF(W27&lt;=650,3,IF(W27&lt;=700,2,1)))))))))</f>
        <v>10</v>
      </c>
      <c r="AQ27" s="4">
        <f t="shared" ref="AQ27:AQ30" si="69">IF(G27="",0,VLOOKUP(G27,$BG$9:$BH$18,2,FALSE))</f>
        <v>0</v>
      </c>
      <c r="AR27" s="4">
        <f t="shared" ref="AR27:AR30" si="70">IF(I27="",0,VLOOKUP(I27,$BM$9:$BN$13,2,FALSE))</f>
        <v>0</v>
      </c>
      <c r="AS27" s="4">
        <f t="shared" ref="AS27:AS30" si="71">IF(H27="",0,VLOOKUP(H27,$BO$9:$BP$18,2,FALSE))</f>
        <v>0</v>
      </c>
      <c r="AT27" s="4">
        <f>K27+K28+N27+N28+Q27+Q28+T27+T28</f>
        <v>0</v>
      </c>
      <c r="AU27" s="5">
        <f>AVERAGE(AG27,AL27:AT28)</f>
        <v>2</v>
      </c>
      <c r="AV27" s="5">
        <f>AVERAGE(AH27,AL27:AT28)</f>
        <v>2</v>
      </c>
      <c r="AW27" s="5">
        <f>AVERAGE(AI27,AL27:AT28)</f>
        <v>2</v>
      </c>
      <c r="AX27" s="5">
        <f>AVERAGE(AJ27,AL27:AT28)</f>
        <v>2</v>
      </c>
      <c r="AY27" s="5">
        <f>AVERAGE(AK27,AL27:AT28)</f>
        <v>2</v>
      </c>
      <c r="BR27" s="4">
        <f>B27</f>
        <v>0</v>
      </c>
    </row>
    <row r="28" spans="2:70" ht="15.75" thickBot="1">
      <c r="B28" s="13"/>
      <c r="C28" s="9"/>
      <c r="D28" s="9"/>
      <c r="E28" s="9"/>
      <c r="F28" s="9"/>
      <c r="G28" s="9"/>
      <c r="H28" s="11"/>
      <c r="I28" s="9"/>
      <c r="J28" s="7"/>
      <c r="K28" s="36">
        <f>IF(J28=0,0,7)</f>
        <v>0</v>
      </c>
      <c r="L28" s="37" t="str">
        <f>IF(B27&lt;&gt;0,"AR CONDICIONADO","")</f>
        <v/>
      </c>
      <c r="M28" s="36"/>
      <c r="N28" s="36">
        <f>IF(M28=0,0,6)</f>
        <v>0</v>
      </c>
      <c r="O28" s="38" t="str">
        <f>IF(B27&lt;&gt;0,"TRAVAS","")</f>
        <v/>
      </c>
      <c r="P28" s="39"/>
      <c r="Q28" s="36">
        <f>IF(P28=0,0,4)</f>
        <v>0</v>
      </c>
      <c r="R28" s="36" t="str">
        <f>IF(B27&lt;&gt;0,"AJUSTE DE RETROVISO","")</f>
        <v/>
      </c>
      <c r="S28" s="36"/>
      <c r="T28" s="36">
        <f>IF(S28=0,0,1)</f>
        <v>0</v>
      </c>
      <c r="U28" s="37" t="str">
        <f>IF(B27&lt;&gt;0,"SOM MP3","")</f>
        <v/>
      </c>
      <c r="V28" s="9"/>
      <c r="W28" s="11"/>
      <c r="X28" s="11"/>
      <c r="Y28" s="11"/>
      <c r="Z28" s="11"/>
      <c r="AA28" s="11"/>
      <c r="AB28" s="11"/>
      <c r="AC28" s="55"/>
      <c r="AD28" s="49"/>
      <c r="AE28" s="50"/>
      <c r="AF28" s="51"/>
      <c r="AG28" s="14"/>
      <c r="AH28" s="4"/>
      <c r="AI28" s="4"/>
      <c r="AJ28" s="4"/>
      <c r="AK28" s="4"/>
      <c r="AL28" s="4"/>
      <c r="AM28" s="4"/>
      <c r="AN28" s="5"/>
      <c r="AO28" s="5"/>
      <c r="AP28" s="5"/>
      <c r="AQ28" s="4"/>
      <c r="AR28" s="4"/>
      <c r="AS28" s="4"/>
      <c r="AT28" s="4"/>
      <c r="AU28" s="5"/>
      <c r="AV28" s="5"/>
      <c r="AW28" s="5"/>
      <c r="AX28" s="5"/>
      <c r="AY28" s="5"/>
      <c r="BR28" s="4"/>
    </row>
    <row r="29" spans="2:70">
      <c r="B29" s="15"/>
      <c r="C29" s="16"/>
      <c r="D29" s="16"/>
      <c r="E29" s="16"/>
      <c r="F29" s="16"/>
      <c r="G29" s="16"/>
      <c r="H29" s="17"/>
      <c r="I29" s="16"/>
      <c r="J29" s="18"/>
      <c r="K29" s="26">
        <f>IF(J29=0,0,8)</f>
        <v>0</v>
      </c>
      <c r="L29" s="27" t="str">
        <f>IF(B29&lt;&gt;0,"DIREÇÃO HIDRAULICA","")</f>
        <v/>
      </c>
      <c r="M29" s="26"/>
      <c r="N29" s="26">
        <f>IF(M29=0,0,7)</f>
        <v>0</v>
      </c>
      <c r="O29" s="27" t="str">
        <f>IF(B29&lt;&gt;0,"VIDRO ELETRICO","")</f>
        <v/>
      </c>
      <c r="P29" s="26"/>
      <c r="Q29" s="26">
        <f>IF(P29=0,0,5)</f>
        <v>0</v>
      </c>
      <c r="R29" s="27" t="str">
        <f>IF(B29&lt;&gt;0,"AIR BAG","")</f>
        <v/>
      </c>
      <c r="S29" s="28"/>
      <c r="T29" s="26">
        <f>IF(S29=0,0,2)</f>
        <v>0</v>
      </c>
      <c r="U29" s="27" t="str">
        <f>IF(B29&lt;&gt;0,"KIT VISIBILIDADE","")</f>
        <v/>
      </c>
      <c r="V29" s="16"/>
      <c r="W29" s="17"/>
      <c r="X29" s="17"/>
      <c r="Y29" s="17"/>
      <c r="Z29" s="17"/>
      <c r="AA29" s="17"/>
      <c r="AB29" s="17"/>
      <c r="AC29" s="52" t="str">
        <f>IF(E29="0 Km",(X29*10%),"")</f>
        <v/>
      </c>
      <c r="AD29" s="40" t="str">
        <f>IF(AC29="","",(IF(AC29="",250,0)))</f>
        <v/>
      </c>
      <c r="AE29" s="41" t="str">
        <f t="shared" ref="AE29:AE30" si="72">IF(AB29="","",AB29/X29)</f>
        <v/>
      </c>
      <c r="AF29" s="42" t="str">
        <f>IF(F29=0,"",HLOOKUP(F29,$AU$7:AY30,23,FALSE))</f>
        <v/>
      </c>
      <c r="AG29" s="19">
        <f>IF(X29&lt;=24000,10,IF(X29&lt;=25000,9,IF(X29&lt;=26000,8,IF(X29&lt;=27000,7,IF(X29&lt;=28000,6,IF(X29&lt;=29000,5,IF(X29&lt;=30000,4,IF(X29&lt;=31000,3,IF(X29&lt;=32000,2,1)))))))))</f>
        <v>10</v>
      </c>
      <c r="AH29" s="20">
        <f>IF(Y29&lt;=23000,10,IF(Y29&lt;=24000,9,IF(Y29&lt;=25000,8,IF(Y29&lt;=26000,7,IF(Y29&lt;=27000,6,IF(Y29&lt;=28000,5,IF(Y29&lt;=29000,4,IF(Y29&lt;=30000,3,IF(Y29&lt;=31000,2,1)))))))))</f>
        <v>10</v>
      </c>
      <c r="AI29" s="20">
        <f>IF(Z29&lt;=22000,10,IF(Z29&lt;=23000,9,IF(Z29&lt;=24000,8,IF(Z29&lt;=25000,7,IF(Z29&lt;=26000,6,IF(Z29&lt;=27000,5,IF(Z29&lt;=28000,4,IF(Z29&lt;=29000,3,IF(Z29&lt;=30000,2,1)))))))))</f>
        <v>10</v>
      </c>
      <c r="AJ29" s="20">
        <f>IF(AA29&lt;=21000,10,IF(AA29&lt;=22000,9,IF(AA29&lt;=23000,8,IF(AA29&lt;=24000,7,IF(AA29&lt;=25000,6,IF(AA29&lt;=26000,5,IF(AA29&lt;=27000,4,IF(AA29&lt;=28000,3,IF(AA29&lt;=29000,2,1)))))))))</f>
        <v>10</v>
      </c>
      <c r="AK29" s="20">
        <f>IF(AB29&lt;=21000,10,IF(AB29&lt;=22000,9,IF(AB29&lt;=23000,8,IF(AB29&lt;=24000,7,IF(AB29&lt;=25000,6,IF(AB29&lt;=26000,5,IF(AB29&lt;=27000,4,IF(AB29&lt;=28000,3,IF(AB29&lt;=29000,2,1)))))))))</f>
        <v>10</v>
      </c>
      <c r="AL29" s="20">
        <f t="shared" ref="AL29:AL30" si="73">IF(E29="",0,VLOOKUP(E29,$BI$9:$BK$18,2,FALSE))</f>
        <v>0</v>
      </c>
      <c r="AM29" s="20">
        <f t="shared" ref="AM29:AM30" si="74">IF(F29="",0,VLOOKUP(F29,$BK$9:$BL$18,2,FALSE))</f>
        <v>0</v>
      </c>
      <c r="AN29" s="21">
        <f t="shared" ref="AN29:AN30" si="75">IF(X29=0,0,IF(AB29=0,0,(AE29*10)))</f>
        <v>0</v>
      </c>
      <c r="AO29" s="21">
        <f t="shared" ref="AO29:AO30" si="76">IF(V29=0,0,VLOOKUP(V29,$BE$9:$BF$18,2,FALSE))</f>
        <v>0</v>
      </c>
      <c r="AP29" s="21">
        <f>IF(W29&lt;=300,10,IF(W29&lt;=350,9,IF(W29&lt;=400,8,IF(W29&lt;=450,7,IF(W29&lt;=500,6,IF(W29&lt;=550,5,IF(W29&lt;=600,4,IF(W29&lt;=650,3,IF(W29&lt;=700,2,1)))))))))</f>
        <v>10</v>
      </c>
      <c r="AQ29" s="20">
        <f t="shared" ref="AQ29:AQ30" si="77">IF(G29="",0,VLOOKUP(G29,$BG$9:$BH$18,2,FALSE))</f>
        <v>0</v>
      </c>
      <c r="AR29" s="20">
        <f t="shared" ref="AR29:AR30" si="78">IF(I29="",0,VLOOKUP(I29,$BM$9:$BN$13,2,FALSE))</f>
        <v>0</v>
      </c>
      <c r="AS29" s="20">
        <f t="shared" ref="AS29:AS30" si="79">IF(H29="",0,VLOOKUP(H29,$BO$9:$BP$18,2,FALSE))</f>
        <v>0</v>
      </c>
      <c r="AT29" s="20">
        <f>K29+K30+N29+N30+Q29+Q30+T29+T30</f>
        <v>0</v>
      </c>
      <c r="AU29" s="21">
        <f>AVERAGE(AG29,AL29:AT30)</f>
        <v>2</v>
      </c>
      <c r="AV29" s="21">
        <f>AVERAGE(AH29,AL29:AT30)</f>
        <v>2</v>
      </c>
      <c r="AW29" s="21">
        <f>AVERAGE(AI29,AL29:AT30)</f>
        <v>2</v>
      </c>
      <c r="AX29" s="21">
        <f>AVERAGE(AJ29,AL29:AT30)</f>
        <v>2</v>
      </c>
      <c r="AY29" s="21">
        <f>AVERAGE(AK29,AL29:AT30)</f>
        <v>2</v>
      </c>
      <c r="BR29" s="4">
        <f>B29</f>
        <v>0</v>
      </c>
    </row>
    <row r="30" spans="2:70" ht="15.75" thickBot="1">
      <c r="B30" s="22"/>
      <c r="C30" s="23"/>
      <c r="D30" s="23"/>
      <c r="E30" s="23"/>
      <c r="F30" s="23"/>
      <c r="G30" s="23"/>
      <c r="H30" s="24"/>
      <c r="I30" s="23"/>
      <c r="J30" s="25"/>
      <c r="K30" s="29">
        <f>IF(J30=0,0,7)</f>
        <v>0</v>
      </c>
      <c r="L30" s="30" t="str">
        <f>IF(B29&lt;&gt;0,"AR CONDICIONADO","")</f>
        <v/>
      </c>
      <c r="M30" s="29"/>
      <c r="N30" s="29">
        <f>IF(M30=0,0,6)</f>
        <v>0</v>
      </c>
      <c r="O30" s="30" t="str">
        <f>IF(B29&lt;&gt;0,"TRAVAS","")</f>
        <v/>
      </c>
      <c r="P30" s="31"/>
      <c r="Q30" s="29">
        <f>IF(P30=0,0,4)</f>
        <v>0</v>
      </c>
      <c r="R30" s="30" t="str">
        <f>IF(B29&lt;&gt;0,"AJUSTE DE RETROVISO","")</f>
        <v/>
      </c>
      <c r="S30" s="29"/>
      <c r="T30" s="29">
        <f>IF(S30=0,0,1)</f>
        <v>0</v>
      </c>
      <c r="U30" s="30" t="str">
        <f>IF(B29&lt;&gt;0,"SOM MP3","")</f>
        <v/>
      </c>
      <c r="V30" s="23"/>
      <c r="W30" s="24"/>
      <c r="X30" s="24"/>
      <c r="Y30" s="24"/>
      <c r="Z30" s="24"/>
      <c r="AA30" s="24"/>
      <c r="AB30" s="24"/>
      <c r="AC30" s="53"/>
      <c r="AD30" s="43"/>
      <c r="AE30" s="44"/>
      <c r="AF30" s="45"/>
      <c r="AG30" s="19"/>
      <c r="AH30" s="20"/>
      <c r="AI30" s="20"/>
      <c r="AJ30" s="20"/>
      <c r="AK30" s="20"/>
      <c r="AL30" s="20"/>
      <c r="AM30" s="20"/>
      <c r="AN30" s="21"/>
      <c r="AO30" s="21"/>
      <c r="AP30" s="21"/>
      <c r="AQ30" s="20"/>
      <c r="AR30" s="20"/>
      <c r="AS30" s="20"/>
      <c r="AT30" s="20"/>
      <c r="AU30" s="21"/>
      <c r="AV30" s="21"/>
      <c r="AW30" s="21"/>
      <c r="AX30" s="21"/>
      <c r="AY30" s="21"/>
      <c r="BR30" s="4"/>
    </row>
  </sheetData>
  <mergeCells count="434">
    <mergeCell ref="B2:D2"/>
    <mergeCell ref="BR19:BR20"/>
    <mergeCell ref="BR21:BR22"/>
    <mergeCell ref="BR23:BR24"/>
    <mergeCell ref="BR25:BR26"/>
    <mergeCell ref="BR27:BR28"/>
    <mergeCell ref="BR29:BR30"/>
    <mergeCell ref="AX29:AX30"/>
    <mergeCell ref="AY29:AY30"/>
    <mergeCell ref="B3:D3"/>
    <mergeCell ref="B4:D4"/>
    <mergeCell ref="B5:D5"/>
    <mergeCell ref="BR9:BR10"/>
    <mergeCell ref="BR11:BR12"/>
    <mergeCell ref="BR13:BR14"/>
    <mergeCell ref="BR15:BR16"/>
    <mergeCell ref="BR17:BR18"/>
    <mergeCell ref="AR29:AR30"/>
    <mergeCell ref="AS29:AS30"/>
    <mergeCell ref="AT29:AT30"/>
    <mergeCell ref="AU29:AU30"/>
    <mergeCell ref="AV29:AV30"/>
    <mergeCell ref="AW29:AW30"/>
    <mergeCell ref="AL29:AL30"/>
    <mergeCell ref="AM29:AM30"/>
    <mergeCell ref="AN29:AN30"/>
    <mergeCell ref="AO29:AO30"/>
    <mergeCell ref="AP29:AP30"/>
    <mergeCell ref="AQ29:AQ30"/>
    <mergeCell ref="AF29:AF30"/>
    <mergeCell ref="AG29:AG30"/>
    <mergeCell ref="AH29:AH30"/>
    <mergeCell ref="AI29:AI30"/>
    <mergeCell ref="AJ29:AJ30"/>
    <mergeCell ref="AK29:AK30"/>
    <mergeCell ref="Z29:Z30"/>
    <mergeCell ref="AA29:AA30"/>
    <mergeCell ref="AB29:AB30"/>
    <mergeCell ref="AC29:AC30"/>
    <mergeCell ref="AD29:AD30"/>
    <mergeCell ref="AE29:AE30"/>
    <mergeCell ref="H29:H30"/>
    <mergeCell ref="I29:I30"/>
    <mergeCell ref="V29:V30"/>
    <mergeCell ref="W29:W30"/>
    <mergeCell ref="X29:X30"/>
    <mergeCell ref="Y29:Y30"/>
    <mergeCell ref="B29:B30"/>
    <mergeCell ref="C29:C30"/>
    <mergeCell ref="D29:D30"/>
    <mergeCell ref="E29:E30"/>
    <mergeCell ref="F29:F30"/>
    <mergeCell ref="G29:G30"/>
    <mergeCell ref="AT27:AT28"/>
    <mergeCell ref="AU27:AU28"/>
    <mergeCell ref="AV27:AV28"/>
    <mergeCell ref="AW27:AW28"/>
    <mergeCell ref="AX27:AX28"/>
    <mergeCell ref="AY27:AY28"/>
    <mergeCell ref="AN27:AN28"/>
    <mergeCell ref="AO27:AO28"/>
    <mergeCell ref="AP27:AP28"/>
    <mergeCell ref="AQ27:AQ28"/>
    <mergeCell ref="AR27:AR28"/>
    <mergeCell ref="AS27:AS28"/>
    <mergeCell ref="AH27:AH28"/>
    <mergeCell ref="AI27:AI28"/>
    <mergeCell ref="AJ27:AJ28"/>
    <mergeCell ref="AK27:AK28"/>
    <mergeCell ref="AL27:AL28"/>
    <mergeCell ref="AM27:AM28"/>
    <mergeCell ref="AB27:AB28"/>
    <mergeCell ref="AC27:AC28"/>
    <mergeCell ref="AD27:AD28"/>
    <mergeCell ref="AE27:AE28"/>
    <mergeCell ref="AF27:AF28"/>
    <mergeCell ref="AG27:AG28"/>
    <mergeCell ref="V27:V28"/>
    <mergeCell ref="W27:W28"/>
    <mergeCell ref="X27:X28"/>
    <mergeCell ref="Y27:Y28"/>
    <mergeCell ref="Z27:Z28"/>
    <mergeCell ref="AA27:AA28"/>
    <mergeCell ref="AX25:AX26"/>
    <mergeCell ref="AY25:AY26"/>
    <mergeCell ref="B27:B28"/>
    <mergeCell ref="C27:C28"/>
    <mergeCell ref="D27:D28"/>
    <mergeCell ref="E27:E28"/>
    <mergeCell ref="F27:F28"/>
    <mergeCell ref="G27:G28"/>
    <mergeCell ref="H27:H28"/>
    <mergeCell ref="I27:I28"/>
    <mergeCell ref="AR25:AR26"/>
    <mergeCell ref="AS25:AS26"/>
    <mergeCell ref="AT25:AT26"/>
    <mergeCell ref="AU25:AU26"/>
    <mergeCell ref="AV25:AV26"/>
    <mergeCell ref="AW25:AW26"/>
    <mergeCell ref="AL25:AL26"/>
    <mergeCell ref="AM25:AM26"/>
    <mergeCell ref="AN25:AN26"/>
    <mergeCell ref="AO25:AO26"/>
    <mergeCell ref="AP25:AP26"/>
    <mergeCell ref="AQ25:AQ26"/>
    <mergeCell ref="AF25:AF26"/>
    <mergeCell ref="AG25:AG26"/>
    <mergeCell ref="AH25:AH26"/>
    <mergeCell ref="AI25:AI26"/>
    <mergeCell ref="AJ25:AJ26"/>
    <mergeCell ref="AK25:AK26"/>
    <mergeCell ref="Z25:Z26"/>
    <mergeCell ref="AA25:AA26"/>
    <mergeCell ref="AB25:AB26"/>
    <mergeCell ref="AC25:AC26"/>
    <mergeCell ref="AD25:AD26"/>
    <mergeCell ref="AE25:AE26"/>
    <mergeCell ref="H25:H26"/>
    <mergeCell ref="I25:I26"/>
    <mergeCell ref="V25:V26"/>
    <mergeCell ref="W25:W26"/>
    <mergeCell ref="X25:X26"/>
    <mergeCell ref="Y25:Y26"/>
    <mergeCell ref="B25:B26"/>
    <mergeCell ref="C25:C26"/>
    <mergeCell ref="D25:D26"/>
    <mergeCell ref="E25:E26"/>
    <mergeCell ref="F25:F26"/>
    <mergeCell ref="G25:G26"/>
    <mergeCell ref="AT23:AT24"/>
    <mergeCell ref="AU23:AU24"/>
    <mergeCell ref="AV23:AV24"/>
    <mergeCell ref="AW23:AW24"/>
    <mergeCell ref="AX23:AX24"/>
    <mergeCell ref="AY23:AY24"/>
    <mergeCell ref="AN23:AN24"/>
    <mergeCell ref="AO23:AO24"/>
    <mergeCell ref="AP23:AP24"/>
    <mergeCell ref="AQ23:AQ24"/>
    <mergeCell ref="AR23:AR24"/>
    <mergeCell ref="AS23:AS24"/>
    <mergeCell ref="AH23:AH24"/>
    <mergeCell ref="AI23:AI24"/>
    <mergeCell ref="AJ23:AJ24"/>
    <mergeCell ref="AK23:AK24"/>
    <mergeCell ref="AL23:AL24"/>
    <mergeCell ref="AM23:AM24"/>
    <mergeCell ref="AB23:AB24"/>
    <mergeCell ref="AC23:AC24"/>
    <mergeCell ref="AD23:AD24"/>
    <mergeCell ref="AE23:AE24"/>
    <mergeCell ref="AF23:AF24"/>
    <mergeCell ref="AG23:AG24"/>
    <mergeCell ref="V23:V24"/>
    <mergeCell ref="W23:W24"/>
    <mergeCell ref="X23:X24"/>
    <mergeCell ref="Y23:Y24"/>
    <mergeCell ref="Z23:Z24"/>
    <mergeCell ref="AA23:AA24"/>
    <mergeCell ref="AX21:AX22"/>
    <mergeCell ref="AY21:AY22"/>
    <mergeCell ref="B23:B24"/>
    <mergeCell ref="C23:C24"/>
    <mergeCell ref="D23:D24"/>
    <mergeCell ref="E23:E24"/>
    <mergeCell ref="F23:F24"/>
    <mergeCell ref="G23:G24"/>
    <mergeCell ref="H23:H24"/>
    <mergeCell ref="I23:I24"/>
    <mergeCell ref="AR21:AR22"/>
    <mergeCell ref="AS21:AS22"/>
    <mergeCell ref="AT21:AT22"/>
    <mergeCell ref="AU21:AU22"/>
    <mergeCell ref="AV21:AV22"/>
    <mergeCell ref="AW21:AW22"/>
    <mergeCell ref="AL21:AL22"/>
    <mergeCell ref="AM21:AM22"/>
    <mergeCell ref="AN21:AN22"/>
    <mergeCell ref="AO21:AO22"/>
    <mergeCell ref="AP21:AP22"/>
    <mergeCell ref="AQ21:AQ22"/>
    <mergeCell ref="AF21:AF22"/>
    <mergeCell ref="AG21:AG22"/>
    <mergeCell ref="AH21:AH22"/>
    <mergeCell ref="AI21:AI22"/>
    <mergeCell ref="AJ21:AJ22"/>
    <mergeCell ref="AK21:AK22"/>
    <mergeCell ref="Z21:Z22"/>
    <mergeCell ref="AA21:AA22"/>
    <mergeCell ref="AB21:AB22"/>
    <mergeCell ref="AC21:AC22"/>
    <mergeCell ref="AD21:AD22"/>
    <mergeCell ref="AE21:AE22"/>
    <mergeCell ref="H21:H22"/>
    <mergeCell ref="I21:I22"/>
    <mergeCell ref="V21:V22"/>
    <mergeCell ref="W21:W22"/>
    <mergeCell ref="X21:X22"/>
    <mergeCell ref="Y21:Y22"/>
    <mergeCell ref="B21:B22"/>
    <mergeCell ref="C21:C22"/>
    <mergeCell ref="D21:D22"/>
    <mergeCell ref="E21:E22"/>
    <mergeCell ref="F21:F22"/>
    <mergeCell ref="G21:G22"/>
    <mergeCell ref="AT19:AT20"/>
    <mergeCell ref="AU19:AU20"/>
    <mergeCell ref="AV19:AV20"/>
    <mergeCell ref="AW19:AW20"/>
    <mergeCell ref="AX19:AX20"/>
    <mergeCell ref="AY19:AY20"/>
    <mergeCell ref="AN19:AN20"/>
    <mergeCell ref="AO19:AO20"/>
    <mergeCell ref="AP19:AP20"/>
    <mergeCell ref="AQ19:AQ20"/>
    <mergeCell ref="AR19:AR20"/>
    <mergeCell ref="AS19:AS20"/>
    <mergeCell ref="AH19:AH20"/>
    <mergeCell ref="AI19:AI20"/>
    <mergeCell ref="AJ19:AJ20"/>
    <mergeCell ref="AK19:AK20"/>
    <mergeCell ref="AL19:AL20"/>
    <mergeCell ref="AM19:AM20"/>
    <mergeCell ref="AB19:AB20"/>
    <mergeCell ref="AC19:AC20"/>
    <mergeCell ref="AD19:AD20"/>
    <mergeCell ref="AE19:AE20"/>
    <mergeCell ref="AF19:AF20"/>
    <mergeCell ref="AG19:AG20"/>
    <mergeCell ref="V19:V20"/>
    <mergeCell ref="W19:W20"/>
    <mergeCell ref="X19:X20"/>
    <mergeCell ref="Y19:Y20"/>
    <mergeCell ref="Z19:Z20"/>
    <mergeCell ref="AA19:AA20"/>
    <mergeCell ref="AX17:AX18"/>
    <mergeCell ref="AY17:AY18"/>
    <mergeCell ref="B19:B20"/>
    <mergeCell ref="C19:C20"/>
    <mergeCell ref="D19:D20"/>
    <mergeCell ref="E19:E20"/>
    <mergeCell ref="F19:F20"/>
    <mergeCell ref="G19:G20"/>
    <mergeCell ref="H19:H20"/>
    <mergeCell ref="I19:I20"/>
    <mergeCell ref="AR17:AR18"/>
    <mergeCell ref="AS17:AS18"/>
    <mergeCell ref="AT17:AT18"/>
    <mergeCell ref="AU17:AU18"/>
    <mergeCell ref="AV17:AV18"/>
    <mergeCell ref="AW17:AW18"/>
    <mergeCell ref="AL17:AL18"/>
    <mergeCell ref="AM17:AM18"/>
    <mergeCell ref="AN17:AN18"/>
    <mergeCell ref="AO17:AO18"/>
    <mergeCell ref="AP17:AP18"/>
    <mergeCell ref="AQ17:AQ18"/>
    <mergeCell ref="AF17:AF18"/>
    <mergeCell ref="AG17:AG18"/>
    <mergeCell ref="AH17:AH18"/>
    <mergeCell ref="AI17:AI18"/>
    <mergeCell ref="AJ17:AJ18"/>
    <mergeCell ref="AK17:AK18"/>
    <mergeCell ref="Z17:Z18"/>
    <mergeCell ref="AA17:AA18"/>
    <mergeCell ref="AB17:AB18"/>
    <mergeCell ref="AC17:AC18"/>
    <mergeCell ref="AD17:AD18"/>
    <mergeCell ref="AE17:AE18"/>
    <mergeCell ref="H17:H18"/>
    <mergeCell ref="I17:I18"/>
    <mergeCell ref="V17:V18"/>
    <mergeCell ref="W17:W18"/>
    <mergeCell ref="X17:X18"/>
    <mergeCell ref="Y17:Y18"/>
    <mergeCell ref="B17:B18"/>
    <mergeCell ref="C17:C18"/>
    <mergeCell ref="D17:D18"/>
    <mergeCell ref="E17:E18"/>
    <mergeCell ref="F17:F18"/>
    <mergeCell ref="G17:G18"/>
    <mergeCell ref="AT15:AT16"/>
    <mergeCell ref="AU15:AU16"/>
    <mergeCell ref="AV15:AV16"/>
    <mergeCell ref="AW15:AW16"/>
    <mergeCell ref="AX15:AX16"/>
    <mergeCell ref="AY15:AY16"/>
    <mergeCell ref="AN15:AN16"/>
    <mergeCell ref="AO15:AO16"/>
    <mergeCell ref="AP15:AP16"/>
    <mergeCell ref="AQ15:AQ16"/>
    <mergeCell ref="AR15:AR16"/>
    <mergeCell ref="AS15:AS16"/>
    <mergeCell ref="AH15:AH16"/>
    <mergeCell ref="AI15:AI16"/>
    <mergeCell ref="AJ15:AJ16"/>
    <mergeCell ref="AK15:AK16"/>
    <mergeCell ref="AL15:AL16"/>
    <mergeCell ref="AM15:AM16"/>
    <mergeCell ref="AB15:AB16"/>
    <mergeCell ref="AC15:AC16"/>
    <mergeCell ref="AD15:AD16"/>
    <mergeCell ref="AE15:AE16"/>
    <mergeCell ref="AF15:AF16"/>
    <mergeCell ref="AG15:AG16"/>
    <mergeCell ref="V15:V16"/>
    <mergeCell ref="W15:W16"/>
    <mergeCell ref="X15:X16"/>
    <mergeCell ref="Y15:Y16"/>
    <mergeCell ref="Z15:Z16"/>
    <mergeCell ref="AA15:AA16"/>
    <mergeCell ref="AX13:AX14"/>
    <mergeCell ref="AY13:AY14"/>
    <mergeCell ref="B15:B16"/>
    <mergeCell ref="C15:C16"/>
    <mergeCell ref="D15:D16"/>
    <mergeCell ref="E15:E16"/>
    <mergeCell ref="F15:F16"/>
    <mergeCell ref="G15:G16"/>
    <mergeCell ref="H15:H16"/>
    <mergeCell ref="I15:I16"/>
    <mergeCell ref="AR13:AR14"/>
    <mergeCell ref="AS13:AS14"/>
    <mergeCell ref="AT13:AT14"/>
    <mergeCell ref="AU13:AU14"/>
    <mergeCell ref="AV13:AV14"/>
    <mergeCell ref="AW13:AW14"/>
    <mergeCell ref="AL13:AL14"/>
    <mergeCell ref="AM13:AM14"/>
    <mergeCell ref="AN13:AN14"/>
    <mergeCell ref="AO13:AO14"/>
    <mergeCell ref="AP13:AP14"/>
    <mergeCell ref="AQ13:AQ14"/>
    <mergeCell ref="AF13:AF14"/>
    <mergeCell ref="AG13:AG14"/>
    <mergeCell ref="AH13:AH14"/>
    <mergeCell ref="AI13:AI14"/>
    <mergeCell ref="AJ13:AJ14"/>
    <mergeCell ref="AK13:AK14"/>
    <mergeCell ref="Z13:Z14"/>
    <mergeCell ref="AA13:AA14"/>
    <mergeCell ref="AB13:AB14"/>
    <mergeCell ref="AC13:AC14"/>
    <mergeCell ref="AD13:AD14"/>
    <mergeCell ref="AE13:AE14"/>
    <mergeCell ref="H13:H14"/>
    <mergeCell ref="I13:I14"/>
    <mergeCell ref="V13:V14"/>
    <mergeCell ref="W13:W14"/>
    <mergeCell ref="X13:X14"/>
    <mergeCell ref="Y13:Y14"/>
    <mergeCell ref="AQ11:AQ12"/>
    <mergeCell ref="AR11:AR12"/>
    <mergeCell ref="AS11:AS12"/>
    <mergeCell ref="AT11:AT12"/>
    <mergeCell ref="B13:B14"/>
    <mergeCell ref="C13:C14"/>
    <mergeCell ref="D13:D14"/>
    <mergeCell ref="E13:E14"/>
    <mergeCell ref="F13:F14"/>
    <mergeCell ref="G13:G14"/>
    <mergeCell ref="AK11:AK12"/>
    <mergeCell ref="AL11:AL12"/>
    <mergeCell ref="AM11:AM12"/>
    <mergeCell ref="AN11:AN12"/>
    <mergeCell ref="AO11:AO12"/>
    <mergeCell ref="AP11:AP12"/>
    <mergeCell ref="Z11:Z12"/>
    <mergeCell ref="AA11:AA12"/>
    <mergeCell ref="AB11:AB12"/>
    <mergeCell ref="AC11:AC12"/>
    <mergeCell ref="AD11:AD12"/>
    <mergeCell ref="AE11:AE12"/>
    <mergeCell ref="H11:H12"/>
    <mergeCell ref="I11:I12"/>
    <mergeCell ref="V11:V12"/>
    <mergeCell ref="W11:W12"/>
    <mergeCell ref="X11:X12"/>
    <mergeCell ref="Y11:Y12"/>
    <mergeCell ref="B11:B12"/>
    <mergeCell ref="C11:C12"/>
    <mergeCell ref="D11:D12"/>
    <mergeCell ref="E11:E12"/>
    <mergeCell ref="F11:F12"/>
    <mergeCell ref="G11:G12"/>
    <mergeCell ref="AF11:AF12"/>
    <mergeCell ref="AU11:AU12"/>
    <mergeCell ref="AV11:AV12"/>
    <mergeCell ref="AW11:AW12"/>
    <mergeCell ref="AX11:AX12"/>
    <mergeCell ref="AY11:AY12"/>
    <mergeCell ref="AG11:AG12"/>
    <mergeCell ref="AH11:AH12"/>
    <mergeCell ref="AI11:AI12"/>
    <mergeCell ref="AJ11:AJ12"/>
    <mergeCell ref="AT9:AT10"/>
    <mergeCell ref="AU9:AU10"/>
    <mergeCell ref="AV9:AV10"/>
    <mergeCell ref="AW9:AW10"/>
    <mergeCell ref="AX9:AX10"/>
    <mergeCell ref="AY9:AY10"/>
    <mergeCell ref="AN9:AN10"/>
    <mergeCell ref="AO9:AO10"/>
    <mergeCell ref="AP9:AP10"/>
    <mergeCell ref="AQ9:AQ10"/>
    <mergeCell ref="AR9:AR10"/>
    <mergeCell ref="AS9:AS10"/>
    <mergeCell ref="AH9:AH10"/>
    <mergeCell ref="AI9:AI10"/>
    <mergeCell ref="AJ9:AJ10"/>
    <mergeCell ref="AK9:AK10"/>
    <mergeCell ref="AL9:AL10"/>
    <mergeCell ref="AM9:AM10"/>
    <mergeCell ref="AB9:AB10"/>
    <mergeCell ref="AC9:AC10"/>
    <mergeCell ref="AD9:AD10"/>
    <mergeCell ref="AE9:AE10"/>
    <mergeCell ref="AF9:AF10"/>
    <mergeCell ref="AG9:AG10"/>
    <mergeCell ref="V9:V10"/>
    <mergeCell ref="W9:W10"/>
    <mergeCell ref="X9:X10"/>
    <mergeCell ref="Y9:Y10"/>
    <mergeCell ref="Z9:Z10"/>
    <mergeCell ref="AA9:AA10"/>
    <mergeCell ref="J7:U7"/>
    <mergeCell ref="B9:B10"/>
    <mergeCell ref="C9:C10"/>
    <mergeCell ref="D9:D10"/>
    <mergeCell ref="E9:E10"/>
    <mergeCell ref="F9:F10"/>
    <mergeCell ref="G9:G10"/>
    <mergeCell ref="H9:H10"/>
    <mergeCell ref="I9:I10"/>
  </mergeCells>
  <conditionalFormatting sqref="J9">
    <cfRule type="iconSet" priority="409">
      <iconSet iconSet="3Symbols">
        <cfvo type="percent" val="0"/>
        <cfvo type="percent" val="33"/>
        <cfvo type="percent" val="67"/>
      </iconSet>
    </cfRule>
  </conditionalFormatting>
  <conditionalFormatting sqref="J10">
    <cfRule type="iconSet" priority="408">
      <iconSet iconSet="3Symbols">
        <cfvo type="percent" val="0"/>
        <cfvo type="percent" val="33"/>
        <cfvo type="percent" val="67"/>
      </iconSet>
    </cfRule>
  </conditionalFormatting>
  <conditionalFormatting sqref="M9">
    <cfRule type="iconSet" priority="406">
      <iconSet iconSet="3Symbols">
        <cfvo type="percent" val="0"/>
        <cfvo type="percent" val="33"/>
        <cfvo type="percent" val="67"/>
      </iconSet>
    </cfRule>
  </conditionalFormatting>
  <conditionalFormatting sqref="M10">
    <cfRule type="iconSet" priority="404">
      <iconSet iconSet="3Symbols">
        <cfvo type="percent" val="0"/>
        <cfvo type="percent" val="33"/>
        <cfvo type="percent" val="67"/>
      </iconSet>
    </cfRule>
  </conditionalFormatting>
  <conditionalFormatting sqref="P9:P10">
    <cfRule type="iconSet" priority="402">
      <iconSet iconSet="3Symbols">
        <cfvo type="percent" val="0"/>
        <cfvo type="percent" val="33"/>
        <cfvo type="percent" val="67"/>
      </iconSet>
    </cfRule>
  </conditionalFormatting>
  <conditionalFormatting sqref="P10">
    <cfRule type="iconSet" priority="400">
      <iconSet iconSet="3Symbols">
        <cfvo type="percent" val="0"/>
        <cfvo type="percent" val="33"/>
        <cfvo type="percent" val="67"/>
      </iconSet>
    </cfRule>
  </conditionalFormatting>
  <conditionalFormatting sqref="S9">
    <cfRule type="iconSet" priority="398">
      <iconSet iconSet="3Symbols">
        <cfvo type="percent" val="0"/>
        <cfvo type="percent" val="33"/>
        <cfvo type="percent" val="67"/>
      </iconSet>
    </cfRule>
  </conditionalFormatting>
  <conditionalFormatting sqref="S10">
    <cfRule type="iconSet" priority="394">
      <iconSet iconSet="3Symbols">
        <cfvo type="percent" val="0"/>
        <cfvo type="percent" val="33"/>
        <cfvo type="percent" val="67"/>
      </iconSet>
    </cfRule>
  </conditionalFormatting>
  <conditionalFormatting sqref="J9:J10">
    <cfRule type="iconSet" priority="388">
      <iconSet iconSet="3Symbols">
        <cfvo type="percent" val="0"/>
        <cfvo type="percent" val="33"/>
        <cfvo type="percent" val="67"/>
      </iconSet>
    </cfRule>
  </conditionalFormatting>
  <conditionalFormatting sqref="J11">
    <cfRule type="iconSet" priority="387">
      <iconSet iconSet="3Symbols">
        <cfvo type="percent" val="0"/>
        <cfvo type="percent" val="33"/>
        <cfvo type="percent" val="67"/>
      </iconSet>
    </cfRule>
  </conditionalFormatting>
  <conditionalFormatting sqref="J12">
    <cfRule type="iconSet" priority="386">
      <iconSet iconSet="3Symbols">
        <cfvo type="percent" val="0"/>
        <cfvo type="percent" val="33"/>
        <cfvo type="percent" val="67"/>
      </iconSet>
    </cfRule>
  </conditionalFormatting>
  <conditionalFormatting sqref="M11">
    <cfRule type="iconSet" priority="385">
      <iconSet iconSet="3Symbols">
        <cfvo type="percent" val="0"/>
        <cfvo type="percent" val="33"/>
        <cfvo type="percent" val="67"/>
      </iconSet>
    </cfRule>
  </conditionalFormatting>
  <conditionalFormatting sqref="M12">
    <cfRule type="iconSet" priority="384">
      <iconSet iconSet="3Symbols">
        <cfvo type="percent" val="0"/>
        <cfvo type="percent" val="33"/>
        <cfvo type="percent" val="67"/>
      </iconSet>
    </cfRule>
  </conditionalFormatting>
  <conditionalFormatting sqref="P11:P12">
    <cfRule type="iconSet" priority="383">
      <iconSet iconSet="3Symbols">
        <cfvo type="percent" val="0"/>
        <cfvo type="percent" val="33"/>
        <cfvo type="percent" val="67"/>
      </iconSet>
    </cfRule>
  </conditionalFormatting>
  <conditionalFormatting sqref="P12">
    <cfRule type="iconSet" priority="382">
      <iconSet iconSet="3Symbols">
        <cfvo type="percent" val="0"/>
        <cfvo type="percent" val="33"/>
        <cfvo type="percent" val="67"/>
      </iconSet>
    </cfRule>
  </conditionalFormatting>
  <conditionalFormatting sqref="S11">
    <cfRule type="iconSet" priority="381">
      <iconSet iconSet="3Symbols">
        <cfvo type="percent" val="0"/>
        <cfvo type="percent" val="33"/>
        <cfvo type="percent" val="67"/>
      </iconSet>
    </cfRule>
  </conditionalFormatting>
  <conditionalFormatting sqref="S12">
    <cfRule type="iconSet" priority="380">
      <iconSet iconSet="3Symbols">
        <cfvo type="percent" val="0"/>
        <cfvo type="percent" val="33"/>
        <cfvo type="percent" val="67"/>
      </iconSet>
    </cfRule>
  </conditionalFormatting>
  <conditionalFormatting sqref="J11:J12">
    <cfRule type="iconSet" priority="379">
      <iconSet iconSet="3Symbols">
        <cfvo type="percent" val="0"/>
        <cfvo type="percent" val="33"/>
        <cfvo type="percent" val="67"/>
      </iconSet>
    </cfRule>
  </conditionalFormatting>
  <conditionalFormatting sqref="J13">
    <cfRule type="iconSet" priority="378">
      <iconSet iconSet="3Symbols">
        <cfvo type="percent" val="0"/>
        <cfvo type="percent" val="33"/>
        <cfvo type="percent" val="67"/>
      </iconSet>
    </cfRule>
  </conditionalFormatting>
  <conditionalFormatting sqref="J14">
    <cfRule type="iconSet" priority="377">
      <iconSet iconSet="3Symbols">
        <cfvo type="percent" val="0"/>
        <cfvo type="percent" val="33"/>
        <cfvo type="percent" val="67"/>
      </iconSet>
    </cfRule>
  </conditionalFormatting>
  <conditionalFormatting sqref="M13">
    <cfRule type="iconSet" priority="376">
      <iconSet iconSet="3Symbols">
        <cfvo type="percent" val="0"/>
        <cfvo type="percent" val="33"/>
        <cfvo type="percent" val="67"/>
      </iconSet>
    </cfRule>
  </conditionalFormatting>
  <conditionalFormatting sqref="M14">
    <cfRule type="iconSet" priority="375">
      <iconSet iconSet="3Symbols">
        <cfvo type="percent" val="0"/>
        <cfvo type="percent" val="33"/>
        <cfvo type="percent" val="67"/>
      </iconSet>
    </cfRule>
  </conditionalFormatting>
  <conditionalFormatting sqref="P13:P14">
    <cfRule type="iconSet" priority="374">
      <iconSet iconSet="3Symbols">
        <cfvo type="percent" val="0"/>
        <cfvo type="percent" val="33"/>
        <cfvo type="percent" val="67"/>
      </iconSet>
    </cfRule>
  </conditionalFormatting>
  <conditionalFormatting sqref="P14">
    <cfRule type="iconSet" priority="373">
      <iconSet iconSet="3Symbols">
        <cfvo type="percent" val="0"/>
        <cfvo type="percent" val="33"/>
        <cfvo type="percent" val="67"/>
      </iconSet>
    </cfRule>
  </conditionalFormatting>
  <conditionalFormatting sqref="S13">
    <cfRule type="iconSet" priority="372">
      <iconSet iconSet="3Symbols">
        <cfvo type="percent" val="0"/>
        <cfvo type="percent" val="33"/>
        <cfvo type="percent" val="67"/>
      </iconSet>
    </cfRule>
  </conditionalFormatting>
  <conditionalFormatting sqref="S14">
    <cfRule type="iconSet" priority="371">
      <iconSet iconSet="3Symbols">
        <cfvo type="percent" val="0"/>
        <cfvo type="percent" val="33"/>
        <cfvo type="percent" val="67"/>
      </iconSet>
    </cfRule>
  </conditionalFormatting>
  <conditionalFormatting sqref="J13:J14">
    <cfRule type="iconSet" priority="370">
      <iconSet iconSet="3Symbols">
        <cfvo type="percent" val="0"/>
        <cfvo type="percent" val="33"/>
        <cfvo type="percent" val="67"/>
      </iconSet>
    </cfRule>
  </conditionalFormatting>
  <conditionalFormatting sqref="J15">
    <cfRule type="iconSet" priority="369">
      <iconSet iconSet="3Symbols">
        <cfvo type="percent" val="0"/>
        <cfvo type="percent" val="33"/>
        <cfvo type="percent" val="67"/>
      </iconSet>
    </cfRule>
  </conditionalFormatting>
  <conditionalFormatting sqref="J16">
    <cfRule type="iconSet" priority="368">
      <iconSet iconSet="3Symbols">
        <cfvo type="percent" val="0"/>
        <cfvo type="percent" val="33"/>
        <cfvo type="percent" val="67"/>
      </iconSet>
    </cfRule>
  </conditionalFormatting>
  <conditionalFormatting sqref="M15">
    <cfRule type="iconSet" priority="367">
      <iconSet iconSet="3Symbols">
        <cfvo type="percent" val="0"/>
        <cfvo type="percent" val="33"/>
        <cfvo type="percent" val="67"/>
      </iconSet>
    </cfRule>
  </conditionalFormatting>
  <conditionalFormatting sqref="M16">
    <cfRule type="iconSet" priority="366">
      <iconSet iconSet="3Symbols">
        <cfvo type="percent" val="0"/>
        <cfvo type="percent" val="33"/>
        <cfvo type="percent" val="67"/>
      </iconSet>
    </cfRule>
  </conditionalFormatting>
  <conditionalFormatting sqref="P15:P16">
    <cfRule type="iconSet" priority="365">
      <iconSet iconSet="3Symbols">
        <cfvo type="percent" val="0"/>
        <cfvo type="percent" val="33"/>
        <cfvo type="percent" val="67"/>
      </iconSet>
    </cfRule>
  </conditionalFormatting>
  <conditionalFormatting sqref="P16">
    <cfRule type="iconSet" priority="364">
      <iconSet iconSet="3Symbols">
        <cfvo type="percent" val="0"/>
        <cfvo type="percent" val="33"/>
        <cfvo type="percent" val="67"/>
      </iconSet>
    </cfRule>
  </conditionalFormatting>
  <conditionalFormatting sqref="S15">
    <cfRule type="iconSet" priority="363">
      <iconSet iconSet="3Symbols">
        <cfvo type="percent" val="0"/>
        <cfvo type="percent" val="33"/>
        <cfvo type="percent" val="67"/>
      </iconSet>
    </cfRule>
  </conditionalFormatting>
  <conditionalFormatting sqref="S16">
    <cfRule type="iconSet" priority="362">
      <iconSet iconSet="3Symbols">
        <cfvo type="percent" val="0"/>
        <cfvo type="percent" val="33"/>
        <cfvo type="percent" val="67"/>
      </iconSet>
    </cfRule>
  </conditionalFormatting>
  <conditionalFormatting sqref="J15:J16">
    <cfRule type="iconSet" priority="361">
      <iconSet iconSet="3Symbols">
        <cfvo type="percent" val="0"/>
        <cfvo type="percent" val="33"/>
        <cfvo type="percent" val="67"/>
      </iconSet>
    </cfRule>
  </conditionalFormatting>
  <conditionalFormatting sqref="J17">
    <cfRule type="iconSet" priority="360">
      <iconSet iconSet="3Symbols">
        <cfvo type="percent" val="0"/>
        <cfvo type="percent" val="33"/>
        <cfvo type="percent" val="67"/>
      </iconSet>
    </cfRule>
  </conditionalFormatting>
  <conditionalFormatting sqref="J18">
    <cfRule type="iconSet" priority="359">
      <iconSet iconSet="3Symbols">
        <cfvo type="percent" val="0"/>
        <cfvo type="percent" val="33"/>
        <cfvo type="percent" val="67"/>
      </iconSet>
    </cfRule>
  </conditionalFormatting>
  <conditionalFormatting sqref="M17">
    <cfRule type="iconSet" priority="358">
      <iconSet iconSet="3Symbols">
        <cfvo type="percent" val="0"/>
        <cfvo type="percent" val="33"/>
        <cfvo type="percent" val="67"/>
      </iconSet>
    </cfRule>
  </conditionalFormatting>
  <conditionalFormatting sqref="M18">
    <cfRule type="iconSet" priority="357">
      <iconSet iconSet="3Symbols">
        <cfvo type="percent" val="0"/>
        <cfvo type="percent" val="33"/>
        <cfvo type="percent" val="67"/>
      </iconSet>
    </cfRule>
  </conditionalFormatting>
  <conditionalFormatting sqref="P17:P18">
    <cfRule type="iconSet" priority="356">
      <iconSet iconSet="3Symbols">
        <cfvo type="percent" val="0"/>
        <cfvo type="percent" val="33"/>
        <cfvo type="percent" val="67"/>
      </iconSet>
    </cfRule>
  </conditionalFormatting>
  <conditionalFormatting sqref="P18">
    <cfRule type="iconSet" priority="355">
      <iconSet iconSet="3Symbols">
        <cfvo type="percent" val="0"/>
        <cfvo type="percent" val="33"/>
        <cfvo type="percent" val="67"/>
      </iconSet>
    </cfRule>
  </conditionalFormatting>
  <conditionalFormatting sqref="S17">
    <cfRule type="iconSet" priority="354">
      <iconSet iconSet="3Symbols">
        <cfvo type="percent" val="0"/>
        <cfvo type="percent" val="33"/>
        <cfvo type="percent" val="67"/>
      </iconSet>
    </cfRule>
  </conditionalFormatting>
  <conditionalFormatting sqref="S18">
    <cfRule type="iconSet" priority="353">
      <iconSet iconSet="3Symbols">
        <cfvo type="percent" val="0"/>
        <cfvo type="percent" val="33"/>
        <cfvo type="percent" val="67"/>
      </iconSet>
    </cfRule>
  </conditionalFormatting>
  <conditionalFormatting sqref="J17:J18">
    <cfRule type="iconSet" priority="352">
      <iconSet iconSet="3Symbols">
        <cfvo type="percent" val="0"/>
        <cfvo type="percent" val="33"/>
        <cfvo type="percent" val="67"/>
      </iconSet>
    </cfRule>
  </conditionalFormatting>
  <conditionalFormatting sqref="J19">
    <cfRule type="iconSet" priority="351">
      <iconSet iconSet="3Symbols">
        <cfvo type="percent" val="0"/>
        <cfvo type="percent" val="33"/>
        <cfvo type="percent" val="67"/>
      </iconSet>
    </cfRule>
  </conditionalFormatting>
  <conditionalFormatting sqref="J20">
    <cfRule type="iconSet" priority="350">
      <iconSet iconSet="3Symbols">
        <cfvo type="percent" val="0"/>
        <cfvo type="percent" val="33"/>
        <cfvo type="percent" val="67"/>
      </iconSet>
    </cfRule>
  </conditionalFormatting>
  <conditionalFormatting sqref="M19">
    <cfRule type="iconSet" priority="349">
      <iconSet iconSet="3Symbols">
        <cfvo type="percent" val="0"/>
        <cfvo type="percent" val="33"/>
        <cfvo type="percent" val="67"/>
      </iconSet>
    </cfRule>
  </conditionalFormatting>
  <conditionalFormatting sqref="M20">
    <cfRule type="iconSet" priority="348">
      <iconSet iconSet="3Symbols">
        <cfvo type="percent" val="0"/>
        <cfvo type="percent" val="33"/>
        <cfvo type="percent" val="67"/>
      </iconSet>
    </cfRule>
  </conditionalFormatting>
  <conditionalFormatting sqref="P19:P20">
    <cfRule type="iconSet" priority="347">
      <iconSet iconSet="3Symbols">
        <cfvo type="percent" val="0"/>
        <cfvo type="percent" val="33"/>
        <cfvo type="percent" val="67"/>
      </iconSet>
    </cfRule>
  </conditionalFormatting>
  <conditionalFormatting sqref="P20">
    <cfRule type="iconSet" priority="346">
      <iconSet iconSet="3Symbols">
        <cfvo type="percent" val="0"/>
        <cfvo type="percent" val="33"/>
        <cfvo type="percent" val="67"/>
      </iconSet>
    </cfRule>
  </conditionalFormatting>
  <conditionalFormatting sqref="S19">
    <cfRule type="iconSet" priority="345">
      <iconSet iconSet="3Symbols">
        <cfvo type="percent" val="0"/>
        <cfvo type="percent" val="33"/>
        <cfvo type="percent" val="67"/>
      </iconSet>
    </cfRule>
  </conditionalFormatting>
  <conditionalFormatting sqref="S20">
    <cfRule type="iconSet" priority="344">
      <iconSet iconSet="3Symbols">
        <cfvo type="percent" val="0"/>
        <cfvo type="percent" val="33"/>
        <cfvo type="percent" val="67"/>
      </iconSet>
    </cfRule>
  </conditionalFormatting>
  <conditionalFormatting sqref="J19:J20">
    <cfRule type="iconSet" priority="343">
      <iconSet iconSet="3Symbols">
        <cfvo type="percent" val="0"/>
        <cfvo type="percent" val="33"/>
        <cfvo type="percent" val="67"/>
      </iconSet>
    </cfRule>
  </conditionalFormatting>
  <conditionalFormatting sqref="J21">
    <cfRule type="iconSet" priority="342">
      <iconSet iconSet="3Symbols">
        <cfvo type="percent" val="0"/>
        <cfvo type="percent" val="33"/>
        <cfvo type="percent" val="67"/>
      </iconSet>
    </cfRule>
  </conditionalFormatting>
  <conditionalFormatting sqref="J22">
    <cfRule type="iconSet" priority="341">
      <iconSet iconSet="3Symbols">
        <cfvo type="percent" val="0"/>
        <cfvo type="percent" val="33"/>
        <cfvo type="percent" val="67"/>
      </iconSet>
    </cfRule>
  </conditionalFormatting>
  <conditionalFormatting sqref="M21">
    <cfRule type="iconSet" priority="340">
      <iconSet iconSet="3Symbols">
        <cfvo type="percent" val="0"/>
        <cfvo type="percent" val="33"/>
        <cfvo type="percent" val="67"/>
      </iconSet>
    </cfRule>
  </conditionalFormatting>
  <conditionalFormatting sqref="M22">
    <cfRule type="iconSet" priority="339">
      <iconSet iconSet="3Symbols">
        <cfvo type="percent" val="0"/>
        <cfvo type="percent" val="33"/>
        <cfvo type="percent" val="67"/>
      </iconSet>
    </cfRule>
  </conditionalFormatting>
  <conditionalFormatting sqref="P21:P22">
    <cfRule type="iconSet" priority="338">
      <iconSet iconSet="3Symbols">
        <cfvo type="percent" val="0"/>
        <cfvo type="percent" val="33"/>
        <cfvo type="percent" val="67"/>
      </iconSet>
    </cfRule>
  </conditionalFormatting>
  <conditionalFormatting sqref="P22">
    <cfRule type="iconSet" priority="337">
      <iconSet iconSet="3Symbols">
        <cfvo type="percent" val="0"/>
        <cfvo type="percent" val="33"/>
        <cfvo type="percent" val="67"/>
      </iconSet>
    </cfRule>
  </conditionalFormatting>
  <conditionalFormatting sqref="S21">
    <cfRule type="iconSet" priority="336">
      <iconSet iconSet="3Symbols">
        <cfvo type="percent" val="0"/>
        <cfvo type="percent" val="33"/>
        <cfvo type="percent" val="67"/>
      </iconSet>
    </cfRule>
  </conditionalFormatting>
  <conditionalFormatting sqref="S22">
    <cfRule type="iconSet" priority="335">
      <iconSet iconSet="3Symbols">
        <cfvo type="percent" val="0"/>
        <cfvo type="percent" val="33"/>
        <cfvo type="percent" val="67"/>
      </iconSet>
    </cfRule>
  </conditionalFormatting>
  <conditionalFormatting sqref="J21:J22">
    <cfRule type="iconSet" priority="334">
      <iconSet iconSet="3Symbols">
        <cfvo type="percent" val="0"/>
        <cfvo type="percent" val="33"/>
        <cfvo type="percent" val="67"/>
      </iconSet>
    </cfRule>
  </conditionalFormatting>
  <conditionalFormatting sqref="J23">
    <cfRule type="iconSet" priority="333">
      <iconSet iconSet="3Symbols">
        <cfvo type="percent" val="0"/>
        <cfvo type="percent" val="33"/>
        <cfvo type="percent" val="67"/>
      </iconSet>
    </cfRule>
  </conditionalFormatting>
  <conditionalFormatting sqref="J24">
    <cfRule type="iconSet" priority="332">
      <iconSet iconSet="3Symbols">
        <cfvo type="percent" val="0"/>
        <cfvo type="percent" val="33"/>
        <cfvo type="percent" val="67"/>
      </iconSet>
    </cfRule>
  </conditionalFormatting>
  <conditionalFormatting sqref="M23">
    <cfRule type="iconSet" priority="331">
      <iconSet iconSet="3Symbols">
        <cfvo type="percent" val="0"/>
        <cfvo type="percent" val="33"/>
        <cfvo type="percent" val="67"/>
      </iconSet>
    </cfRule>
  </conditionalFormatting>
  <conditionalFormatting sqref="M24">
    <cfRule type="iconSet" priority="330">
      <iconSet iconSet="3Symbols">
        <cfvo type="percent" val="0"/>
        <cfvo type="percent" val="33"/>
        <cfvo type="percent" val="67"/>
      </iconSet>
    </cfRule>
  </conditionalFormatting>
  <conditionalFormatting sqref="P23:P24">
    <cfRule type="iconSet" priority="329">
      <iconSet iconSet="3Symbols">
        <cfvo type="percent" val="0"/>
        <cfvo type="percent" val="33"/>
        <cfvo type="percent" val="67"/>
      </iconSet>
    </cfRule>
  </conditionalFormatting>
  <conditionalFormatting sqref="P24">
    <cfRule type="iconSet" priority="328">
      <iconSet iconSet="3Symbols">
        <cfvo type="percent" val="0"/>
        <cfvo type="percent" val="33"/>
        <cfvo type="percent" val="67"/>
      </iconSet>
    </cfRule>
  </conditionalFormatting>
  <conditionalFormatting sqref="S23">
    <cfRule type="iconSet" priority="327">
      <iconSet iconSet="3Symbols">
        <cfvo type="percent" val="0"/>
        <cfvo type="percent" val="33"/>
        <cfvo type="percent" val="67"/>
      </iconSet>
    </cfRule>
  </conditionalFormatting>
  <conditionalFormatting sqref="S24">
    <cfRule type="iconSet" priority="326">
      <iconSet iconSet="3Symbols">
        <cfvo type="percent" val="0"/>
        <cfvo type="percent" val="33"/>
        <cfvo type="percent" val="67"/>
      </iconSet>
    </cfRule>
  </conditionalFormatting>
  <conditionalFormatting sqref="J23:J24">
    <cfRule type="iconSet" priority="325">
      <iconSet iconSet="3Symbols">
        <cfvo type="percent" val="0"/>
        <cfvo type="percent" val="33"/>
        <cfvo type="percent" val="67"/>
      </iconSet>
    </cfRule>
  </conditionalFormatting>
  <conditionalFormatting sqref="J25">
    <cfRule type="iconSet" priority="324">
      <iconSet iconSet="3Symbols">
        <cfvo type="percent" val="0"/>
        <cfvo type="percent" val="33"/>
        <cfvo type="percent" val="67"/>
      </iconSet>
    </cfRule>
  </conditionalFormatting>
  <conditionalFormatting sqref="J26">
    <cfRule type="iconSet" priority="323">
      <iconSet iconSet="3Symbols">
        <cfvo type="percent" val="0"/>
        <cfvo type="percent" val="33"/>
        <cfvo type="percent" val="67"/>
      </iconSet>
    </cfRule>
  </conditionalFormatting>
  <conditionalFormatting sqref="M25">
    <cfRule type="iconSet" priority="322">
      <iconSet iconSet="3Symbols">
        <cfvo type="percent" val="0"/>
        <cfvo type="percent" val="33"/>
        <cfvo type="percent" val="67"/>
      </iconSet>
    </cfRule>
  </conditionalFormatting>
  <conditionalFormatting sqref="M26">
    <cfRule type="iconSet" priority="321">
      <iconSet iconSet="3Symbols">
        <cfvo type="percent" val="0"/>
        <cfvo type="percent" val="33"/>
        <cfvo type="percent" val="67"/>
      </iconSet>
    </cfRule>
  </conditionalFormatting>
  <conditionalFormatting sqref="P25:P26">
    <cfRule type="iconSet" priority="320">
      <iconSet iconSet="3Symbols">
        <cfvo type="percent" val="0"/>
        <cfvo type="percent" val="33"/>
        <cfvo type="percent" val="67"/>
      </iconSet>
    </cfRule>
  </conditionalFormatting>
  <conditionalFormatting sqref="P26">
    <cfRule type="iconSet" priority="319">
      <iconSet iconSet="3Symbols">
        <cfvo type="percent" val="0"/>
        <cfvo type="percent" val="33"/>
        <cfvo type="percent" val="67"/>
      </iconSet>
    </cfRule>
  </conditionalFormatting>
  <conditionalFormatting sqref="S25">
    <cfRule type="iconSet" priority="318">
      <iconSet iconSet="3Symbols">
        <cfvo type="percent" val="0"/>
        <cfvo type="percent" val="33"/>
        <cfvo type="percent" val="67"/>
      </iconSet>
    </cfRule>
  </conditionalFormatting>
  <conditionalFormatting sqref="S26">
    <cfRule type="iconSet" priority="317">
      <iconSet iconSet="3Symbols">
        <cfvo type="percent" val="0"/>
        <cfvo type="percent" val="33"/>
        <cfvo type="percent" val="67"/>
      </iconSet>
    </cfRule>
  </conditionalFormatting>
  <conditionalFormatting sqref="J25:J26">
    <cfRule type="iconSet" priority="316">
      <iconSet iconSet="3Symbols">
        <cfvo type="percent" val="0"/>
        <cfvo type="percent" val="33"/>
        <cfvo type="percent" val="67"/>
      </iconSet>
    </cfRule>
  </conditionalFormatting>
  <conditionalFormatting sqref="J27">
    <cfRule type="iconSet" priority="315">
      <iconSet iconSet="3Symbols">
        <cfvo type="percent" val="0"/>
        <cfvo type="percent" val="33"/>
        <cfvo type="percent" val="67"/>
      </iconSet>
    </cfRule>
  </conditionalFormatting>
  <conditionalFormatting sqref="J28">
    <cfRule type="iconSet" priority="314">
      <iconSet iconSet="3Symbols">
        <cfvo type="percent" val="0"/>
        <cfvo type="percent" val="33"/>
        <cfvo type="percent" val="67"/>
      </iconSet>
    </cfRule>
  </conditionalFormatting>
  <conditionalFormatting sqref="M27">
    <cfRule type="iconSet" priority="313">
      <iconSet iconSet="3Symbols">
        <cfvo type="percent" val="0"/>
        <cfvo type="percent" val="33"/>
        <cfvo type="percent" val="67"/>
      </iconSet>
    </cfRule>
  </conditionalFormatting>
  <conditionalFormatting sqref="M28">
    <cfRule type="iconSet" priority="312">
      <iconSet iconSet="3Symbols">
        <cfvo type="percent" val="0"/>
        <cfvo type="percent" val="33"/>
        <cfvo type="percent" val="67"/>
      </iconSet>
    </cfRule>
  </conditionalFormatting>
  <conditionalFormatting sqref="P27:P28">
    <cfRule type="iconSet" priority="311">
      <iconSet iconSet="3Symbols">
        <cfvo type="percent" val="0"/>
        <cfvo type="percent" val="33"/>
        <cfvo type="percent" val="67"/>
      </iconSet>
    </cfRule>
  </conditionalFormatting>
  <conditionalFormatting sqref="P28">
    <cfRule type="iconSet" priority="310">
      <iconSet iconSet="3Symbols">
        <cfvo type="percent" val="0"/>
        <cfvo type="percent" val="33"/>
        <cfvo type="percent" val="67"/>
      </iconSet>
    </cfRule>
  </conditionalFormatting>
  <conditionalFormatting sqref="S27">
    <cfRule type="iconSet" priority="309">
      <iconSet iconSet="3Symbols">
        <cfvo type="percent" val="0"/>
        <cfvo type="percent" val="33"/>
        <cfvo type="percent" val="67"/>
      </iconSet>
    </cfRule>
  </conditionalFormatting>
  <conditionalFormatting sqref="S28">
    <cfRule type="iconSet" priority="308">
      <iconSet iconSet="3Symbols">
        <cfvo type="percent" val="0"/>
        <cfvo type="percent" val="33"/>
        <cfvo type="percent" val="67"/>
      </iconSet>
    </cfRule>
  </conditionalFormatting>
  <conditionalFormatting sqref="J27:J28">
    <cfRule type="iconSet" priority="307">
      <iconSet iconSet="3Symbols">
        <cfvo type="percent" val="0"/>
        <cfvo type="percent" val="33"/>
        <cfvo type="percent" val="67"/>
      </iconSet>
    </cfRule>
  </conditionalFormatting>
  <conditionalFormatting sqref="J29">
    <cfRule type="iconSet" priority="306">
      <iconSet iconSet="3Symbols">
        <cfvo type="percent" val="0"/>
        <cfvo type="percent" val="33"/>
        <cfvo type="percent" val="67"/>
      </iconSet>
    </cfRule>
  </conditionalFormatting>
  <conditionalFormatting sqref="J30">
    <cfRule type="iconSet" priority="305">
      <iconSet iconSet="3Symbols">
        <cfvo type="percent" val="0"/>
        <cfvo type="percent" val="33"/>
        <cfvo type="percent" val="67"/>
      </iconSet>
    </cfRule>
  </conditionalFormatting>
  <conditionalFormatting sqref="M29">
    <cfRule type="iconSet" priority="304">
      <iconSet iconSet="3Symbols">
        <cfvo type="percent" val="0"/>
        <cfvo type="percent" val="33"/>
        <cfvo type="percent" val="67"/>
      </iconSet>
    </cfRule>
  </conditionalFormatting>
  <conditionalFormatting sqref="M30">
    <cfRule type="iconSet" priority="303">
      <iconSet iconSet="3Symbols">
        <cfvo type="percent" val="0"/>
        <cfvo type="percent" val="33"/>
        <cfvo type="percent" val="67"/>
      </iconSet>
    </cfRule>
  </conditionalFormatting>
  <conditionalFormatting sqref="P29:P30">
    <cfRule type="iconSet" priority="302">
      <iconSet iconSet="3Symbols">
        <cfvo type="percent" val="0"/>
        <cfvo type="percent" val="33"/>
        <cfvo type="percent" val="67"/>
      </iconSet>
    </cfRule>
  </conditionalFormatting>
  <conditionalFormatting sqref="P30">
    <cfRule type="iconSet" priority="301">
      <iconSet iconSet="3Symbols">
        <cfvo type="percent" val="0"/>
        <cfvo type="percent" val="33"/>
        <cfvo type="percent" val="67"/>
      </iconSet>
    </cfRule>
  </conditionalFormatting>
  <conditionalFormatting sqref="S29">
    <cfRule type="iconSet" priority="300">
      <iconSet iconSet="3Symbols">
        <cfvo type="percent" val="0"/>
        <cfvo type="percent" val="33"/>
        <cfvo type="percent" val="67"/>
      </iconSet>
    </cfRule>
  </conditionalFormatting>
  <conditionalFormatting sqref="S30">
    <cfRule type="iconSet" priority="299">
      <iconSet iconSet="3Symbols">
        <cfvo type="percent" val="0"/>
        <cfvo type="percent" val="33"/>
        <cfvo type="percent" val="67"/>
      </iconSet>
    </cfRule>
  </conditionalFormatting>
  <conditionalFormatting sqref="J29:J30">
    <cfRule type="iconSet" priority="298">
      <iconSet iconSet="3Symbols">
        <cfvo type="percent" val="0"/>
        <cfvo type="percent" val="33"/>
        <cfvo type="percent" val="67"/>
      </iconSet>
    </cfRule>
  </conditionalFormatting>
  <conditionalFormatting sqref="J13 J15 J17 J19 J21 J23 J25 J27 J29">
    <cfRule type="iconSet" priority="297">
      <iconSet iconSet="3Symbols">
        <cfvo type="percent" val="0"/>
        <cfvo type="percent" val="33"/>
        <cfvo type="percent" val="67"/>
      </iconSet>
    </cfRule>
  </conditionalFormatting>
  <conditionalFormatting sqref="J14 J16 J18 J20 J22 J24 J26 J28 J30">
    <cfRule type="iconSet" priority="296">
      <iconSet iconSet="3Symbols">
        <cfvo type="percent" val="0"/>
        <cfvo type="percent" val="33"/>
        <cfvo type="percent" val="67"/>
      </iconSet>
    </cfRule>
  </conditionalFormatting>
  <conditionalFormatting sqref="M13 M15 M17 M19 M21 M23 M25 M27 M29">
    <cfRule type="iconSet" priority="295">
      <iconSet iconSet="3Symbols">
        <cfvo type="percent" val="0"/>
        <cfvo type="percent" val="33"/>
        <cfvo type="percent" val="67"/>
      </iconSet>
    </cfRule>
  </conditionalFormatting>
  <conditionalFormatting sqref="M14 M16 M18 M20 M22 M24 M26 M28 M30">
    <cfRule type="iconSet" priority="294">
      <iconSet iconSet="3Symbols">
        <cfvo type="percent" val="0"/>
        <cfvo type="percent" val="33"/>
        <cfvo type="percent" val="67"/>
      </iconSet>
    </cfRule>
  </conditionalFormatting>
  <conditionalFormatting sqref="P13:P30">
    <cfRule type="iconSet" priority="293">
      <iconSet iconSet="3Symbols">
        <cfvo type="percent" val="0"/>
        <cfvo type="percent" val="33"/>
        <cfvo type="percent" val="67"/>
      </iconSet>
    </cfRule>
  </conditionalFormatting>
  <conditionalFormatting sqref="P14 P16 P18 P20 P22 P24 P26 P28 P30">
    <cfRule type="iconSet" priority="292">
      <iconSet iconSet="3Symbols">
        <cfvo type="percent" val="0"/>
        <cfvo type="percent" val="33"/>
        <cfvo type="percent" val="67"/>
      </iconSet>
    </cfRule>
  </conditionalFormatting>
  <conditionalFormatting sqref="S13 S15 S17 S19 S21 S23 S25 S27 S29">
    <cfRule type="iconSet" priority="291">
      <iconSet iconSet="3Symbols">
        <cfvo type="percent" val="0"/>
        <cfvo type="percent" val="33"/>
        <cfvo type="percent" val="67"/>
      </iconSet>
    </cfRule>
  </conditionalFormatting>
  <conditionalFormatting sqref="S14 S16 S18 S20 S22 S24 S26 S28 S30">
    <cfRule type="iconSet" priority="290">
      <iconSet iconSet="3Symbols">
        <cfvo type="percent" val="0"/>
        <cfvo type="percent" val="33"/>
        <cfvo type="percent" val="67"/>
      </iconSet>
    </cfRule>
  </conditionalFormatting>
  <conditionalFormatting sqref="J13:J30">
    <cfRule type="iconSet" priority="289">
      <iconSet iconSet="3Symbols">
        <cfvo type="percent" val="0"/>
        <cfvo type="percent" val="33"/>
        <cfvo type="percent" val="67"/>
      </iconSet>
    </cfRule>
  </conditionalFormatting>
  <conditionalFormatting sqref="J13">
    <cfRule type="iconSet" priority="288">
      <iconSet iconSet="3Symbols">
        <cfvo type="percent" val="0"/>
        <cfvo type="percent" val="33"/>
        <cfvo type="percent" val="67"/>
      </iconSet>
    </cfRule>
  </conditionalFormatting>
  <conditionalFormatting sqref="J14">
    <cfRule type="iconSet" priority="287">
      <iconSet iconSet="3Symbols">
        <cfvo type="percent" val="0"/>
        <cfvo type="percent" val="33"/>
        <cfvo type="percent" val="67"/>
      </iconSet>
    </cfRule>
  </conditionalFormatting>
  <conditionalFormatting sqref="M13">
    <cfRule type="iconSet" priority="286">
      <iconSet iconSet="3Symbols">
        <cfvo type="percent" val="0"/>
        <cfvo type="percent" val="33"/>
        <cfvo type="percent" val="67"/>
      </iconSet>
    </cfRule>
  </conditionalFormatting>
  <conditionalFormatting sqref="M14">
    <cfRule type="iconSet" priority="285">
      <iconSet iconSet="3Symbols">
        <cfvo type="percent" val="0"/>
        <cfvo type="percent" val="33"/>
        <cfvo type="percent" val="67"/>
      </iconSet>
    </cfRule>
  </conditionalFormatting>
  <conditionalFormatting sqref="P13:P14">
    <cfRule type="iconSet" priority="284">
      <iconSet iconSet="3Symbols">
        <cfvo type="percent" val="0"/>
        <cfvo type="percent" val="33"/>
        <cfvo type="percent" val="67"/>
      </iconSet>
    </cfRule>
  </conditionalFormatting>
  <conditionalFormatting sqref="P14">
    <cfRule type="iconSet" priority="283">
      <iconSet iconSet="3Symbols">
        <cfvo type="percent" val="0"/>
        <cfvo type="percent" val="33"/>
        <cfvo type="percent" val="67"/>
      </iconSet>
    </cfRule>
  </conditionalFormatting>
  <conditionalFormatting sqref="S13">
    <cfRule type="iconSet" priority="282">
      <iconSet iconSet="3Symbols">
        <cfvo type="percent" val="0"/>
        <cfvo type="percent" val="33"/>
        <cfvo type="percent" val="67"/>
      </iconSet>
    </cfRule>
  </conditionalFormatting>
  <conditionalFormatting sqref="S14">
    <cfRule type="iconSet" priority="281">
      <iconSet iconSet="3Symbols">
        <cfvo type="percent" val="0"/>
        <cfvo type="percent" val="33"/>
        <cfvo type="percent" val="67"/>
      </iconSet>
    </cfRule>
  </conditionalFormatting>
  <conditionalFormatting sqref="J13:J14">
    <cfRule type="iconSet" priority="280">
      <iconSet iconSet="3Symbols">
        <cfvo type="percent" val="0"/>
        <cfvo type="percent" val="33"/>
        <cfvo type="percent" val="67"/>
      </iconSet>
    </cfRule>
  </conditionalFormatting>
  <conditionalFormatting sqref="J17">
    <cfRule type="iconSet" priority="279">
      <iconSet iconSet="3Symbols">
        <cfvo type="percent" val="0"/>
        <cfvo type="percent" val="33"/>
        <cfvo type="percent" val="67"/>
      </iconSet>
    </cfRule>
  </conditionalFormatting>
  <conditionalFormatting sqref="J18">
    <cfRule type="iconSet" priority="278">
      <iconSet iconSet="3Symbols">
        <cfvo type="percent" val="0"/>
        <cfvo type="percent" val="33"/>
        <cfvo type="percent" val="67"/>
      </iconSet>
    </cfRule>
  </conditionalFormatting>
  <conditionalFormatting sqref="M17">
    <cfRule type="iconSet" priority="277">
      <iconSet iconSet="3Symbols">
        <cfvo type="percent" val="0"/>
        <cfvo type="percent" val="33"/>
        <cfvo type="percent" val="67"/>
      </iconSet>
    </cfRule>
  </conditionalFormatting>
  <conditionalFormatting sqref="M18">
    <cfRule type="iconSet" priority="276">
      <iconSet iconSet="3Symbols">
        <cfvo type="percent" val="0"/>
        <cfvo type="percent" val="33"/>
        <cfvo type="percent" val="67"/>
      </iconSet>
    </cfRule>
  </conditionalFormatting>
  <conditionalFormatting sqref="P17:P18">
    <cfRule type="iconSet" priority="275">
      <iconSet iconSet="3Symbols">
        <cfvo type="percent" val="0"/>
        <cfvo type="percent" val="33"/>
        <cfvo type="percent" val="67"/>
      </iconSet>
    </cfRule>
  </conditionalFormatting>
  <conditionalFormatting sqref="P18">
    <cfRule type="iconSet" priority="274">
      <iconSet iconSet="3Symbols">
        <cfvo type="percent" val="0"/>
        <cfvo type="percent" val="33"/>
        <cfvo type="percent" val="67"/>
      </iconSet>
    </cfRule>
  </conditionalFormatting>
  <conditionalFormatting sqref="S17">
    <cfRule type="iconSet" priority="273">
      <iconSet iconSet="3Symbols">
        <cfvo type="percent" val="0"/>
        <cfvo type="percent" val="33"/>
        <cfvo type="percent" val="67"/>
      </iconSet>
    </cfRule>
  </conditionalFormatting>
  <conditionalFormatting sqref="S18">
    <cfRule type="iconSet" priority="272">
      <iconSet iconSet="3Symbols">
        <cfvo type="percent" val="0"/>
        <cfvo type="percent" val="33"/>
        <cfvo type="percent" val="67"/>
      </iconSet>
    </cfRule>
  </conditionalFormatting>
  <conditionalFormatting sqref="J17:J18">
    <cfRule type="iconSet" priority="271">
      <iconSet iconSet="3Symbols">
        <cfvo type="percent" val="0"/>
        <cfvo type="percent" val="33"/>
        <cfvo type="percent" val="67"/>
      </iconSet>
    </cfRule>
  </conditionalFormatting>
  <conditionalFormatting sqref="J21">
    <cfRule type="iconSet" priority="270">
      <iconSet iconSet="3Symbols">
        <cfvo type="percent" val="0"/>
        <cfvo type="percent" val="33"/>
        <cfvo type="percent" val="67"/>
      </iconSet>
    </cfRule>
  </conditionalFormatting>
  <conditionalFormatting sqref="J22">
    <cfRule type="iconSet" priority="269">
      <iconSet iconSet="3Symbols">
        <cfvo type="percent" val="0"/>
        <cfvo type="percent" val="33"/>
        <cfvo type="percent" val="67"/>
      </iconSet>
    </cfRule>
  </conditionalFormatting>
  <conditionalFormatting sqref="M21">
    <cfRule type="iconSet" priority="268">
      <iconSet iconSet="3Symbols">
        <cfvo type="percent" val="0"/>
        <cfvo type="percent" val="33"/>
        <cfvo type="percent" val="67"/>
      </iconSet>
    </cfRule>
  </conditionalFormatting>
  <conditionalFormatting sqref="M22">
    <cfRule type="iconSet" priority="267">
      <iconSet iconSet="3Symbols">
        <cfvo type="percent" val="0"/>
        <cfvo type="percent" val="33"/>
        <cfvo type="percent" val="67"/>
      </iconSet>
    </cfRule>
  </conditionalFormatting>
  <conditionalFormatting sqref="P21:P22">
    <cfRule type="iconSet" priority="266">
      <iconSet iconSet="3Symbols">
        <cfvo type="percent" val="0"/>
        <cfvo type="percent" val="33"/>
        <cfvo type="percent" val="67"/>
      </iconSet>
    </cfRule>
  </conditionalFormatting>
  <conditionalFormatting sqref="P22">
    <cfRule type="iconSet" priority="265">
      <iconSet iconSet="3Symbols">
        <cfvo type="percent" val="0"/>
        <cfvo type="percent" val="33"/>
        <cfvo type="percent" val="67"/>
      </iconSet>
    </cfRule>
  </conditionalFormatting>
  <conditionalFormatting sqref="S21">
    <cfRule type="iconSet" priority="264">
      <iconSet iconSet="3Symbols">
        <cfvo type="percent" val="0"/>
        <cfvo type="percent" val="33"/>
        <cfvo type="percent" val="67"/>
      </iconSet>
    </cfRule>
  </conditionalFormatting>
  <conditionalFormatting sqref="S22">
    <cfRule type="iconSet" priority="263">
      <iconSet iconSet="3Symbols">
        <cfvo type="percent" val="0"/>
        <cfvo type="percent" val="33"/>
        <cfvo type="percent" val="67"/>
      </iconSet>
    </cfRule>
  </conditionalFormatting>
  <conditionalFormatting sqref="J21:J22">
    <cfRule type="iconSet" priority="262">
      <iconSet iconSet="3Symbols">
        <cfvo type="percent" val="0"/>
        <cfvo type="percent" val="33"/>
        <cfvo type="percent" val="67"/>
      </iconSet>
    </cfRule>
  </conditionalFormatting>
  <conditionalFormatting sqref="J25">
    <cfRule type="iconSet" priority="261">
      <iconSet iconSet="3Symbols">
        <cfvo type="percent" val="0"/>
        <cfvo type="percent" val="33"/>
        <cfvo type="percent" val="67"/>
      </iconSet>
    </cfRule>
  </conditionalFormatting>
  <conditionalFormatting sqref="J26">
    <cfRule type="iconSet" priority="260">
      <iconSet iconSet="3Symbols">
        <cfvo type="percent" val="0"/>
        <cfvo type="percent" val="33"/>
        <cfvo type="percent" val="67"/>
      </iconSet>
    </cfRule>
  </conditionalFormatting>
  <conditionalFormatting sqref="M25">
    <cfRule type="iconSet" priority="259">
      <iconSet iconSet="3Symbols">
        <cfvo type="percent" val="0"/>
        <cfvo type="percent" val="33"/>
        <cfvo type="percent" val="67"/>
      </iconSet>
    </cfRule>
  </conditionalFormatting>
  <conditionalFormatting sqref="M26">
    <cfRule type="iconSet" priority="258">
      <iconSet iconSet="3Symbols">
        <cfvo type="percent" val="0"/>
        <cfvo type="percent" val="33"/>
        <cfvo type="percent" val="67"/>
      </iconSet>
    </cfRule>
  </conditionalFormatting>
  <conditionalFormatting sqref="P25:P26">
    <cfRule type="iconSet" priority="257">
      <iconSet iconSet="3Symbols">
        <cfvo type="percent" val="0"/>
        <cfvo type="percent" val="33"/>
        <cfvo type="percent" val="67"/>
      </iconSet>
    </cfRule>
  </conditionalFormatting>
  <conditionalFormatting sqref="P26">
    <cfRule type="iconSet" priority="256">
      <iconSet iconSet="3Symbols">
        <cfvo type="percent" val="0"/>
        <cfvo type="percent" val="33"/>
        <cfvo type="percent" val="67"/>
      </iconSet>
    </cfRule>
  </conditionalFormatting>
  <conditionalFormatting sqref="S25">
    <cfRule type="iconSet" priority="255">
      <iconSet iconSet="3Symbols">
        <cfvo type="percent" val="0"/>
        <cfvo type="percent" val="33"/>
        <cfvo type="percent" val="67"/>
      </iconSet>
    </cfRule>
  </conditionalFormatting>
  <conditionalFormatting sqref="S26">
    <cfRule type="iconSet" priority="254">
      <iconSet iconSet="3Symbols">
        <cfvo type="percent" val="0"/>
        <cfvo type="percent" val="33"/>
        <cfvo type="percent" val="67"/>
      </iconSet>
    </cfRule>
  </conditionalFormatting>
  <conditionalFormatting sqref="J25:J26">
    <cfRule type="iconSet" priority="253">
      <iconSet iconSet="3Symbols">
        <cfvo type="percent" val="0"/>
        <cfvo type="percent" val="33"/>
        <cfvo type="percent" val="67"/>
      </iconSet>
    </cfRule>
  </conditionalFormatting>
  <conditionalFormatting sqref="J29">
    <cfRule type="iconSet" priority="252">
      <iconSet iconSet="3Symbols">
        <cfvo type="percent" val="0"/>
        <cfvo type="percent" val="33"/>
        <cfvo type="percent" val="67"/>
      </iconSet>
    </cfRule>
  </conditionalFormatting>
  <conditionalFormatting sqref="J30">
    <cfRule type="iconSet" priority="251">
      <iconSet iconSet="3Symbols">
        <cfvo type="percent" val="0"/>
        <cfvo type="percent" val="33"/>
        <cfvo type="percent" val="67"/>
      </iconSet>
    </cfRule>
  </conditionalFormatting>
  <conditionalFormatting sqref="M29">
    <cfRule type="iconSet" priority="250">
      <iconSet iconSet="3Symbols">
        <cfvo type="percent" val="0"/>
        <cfvo type="percent" val="33"/>
        <cfvo type="percent" val="67"/>
      </iconSet>
    </cfRule>
  </conditionalFormatting>
  <conditionalFormatting sqref="M30">
    <cfRule type="iconSet" priority="249">
      <iconSet iconSet="3Symbols">
        <cfvo type="percent" val="0"/>
        <cfvo type="percent" val="33"/>
        <cfvo type="percent" val="67"/>
      </iconSet>
    </cfRule>
  </conditionalFormatting>
  <conditionalFormatting sqref="P29:P30">
    <cfRule type="iconSet" priority="248">
      <iconSet iconSet="3Symbols">
        <cfvo type="percent" val="0"/>
        <cfvo type="percent" val="33"/>
        <cfvo type="percent" val="67"/>
      </iconSet>
    </cfRule>
  </conditionalFormatting>
  <conditionalFormatting sqref="P30">
    <cfRule type="iconSet" priority="247">
      <iconSet iconSet="3Symbols">
        <cfvo type="percent" val="0"/>
        <cfvo type="percent" val="33"/>
        <cfvo type="percent" val="67"/>
      </iconSet>
    </cfRule>
  </conditionalFormatting>
  <conditionalFormatting sqref="S29">
    <cfRule type="iconSet" priority="246">
      <iconSet iconSet="3Symbols">
        <cfvo type="percent" val="0"/>
        <cfvo type="percent" val="33"/>
        <cfvo type="percent" val="67"/>
      </iconSet>
    </cfRule>
  </conditionalFormatting>
  <conditionalFormatting sqref="S30">
    <cfRule type="iconSet" priority="245">
      <iconSet iconSet="3Symbols">
        <cfvo type="percent" val="0"/>
        <cfvo type="percent" val="33"/>
        <cfvo type="percent" val="67"/>
      </iconSet>
    </cfRule>
  </conditionalFormatting>
  <conditionalFormatting sqref="J29:J30">
    <cfRule type="iconSet" priority="244">
      <iconSet iconSet="3Symbols">
        <cfvo type="percent" val="0"/>
        <cfvo type="percent" val="33"/>
        <cfvo type="percent" val="67"/>
      </iconSet>
    </cfRule>
  </conditionalFormatting>
  <conditionalFormatting sqref="J13">
    <cfRule type="iconSet" priority="243">
      <iconSet iconSet="3Symbols">
        <cfvo type="percent" val="0"/>
        <cfvo type="percent" val="33"/>
        <cfvo type="percent" val="67"/>
      </iconSet>
    </cfRule>
  </conditionalFormatting>
  <conditionalFormatting sqref="J14">
    <cfRule type="iconSet" priority="242">
      <iconSet iconSet="3Symbols">
        <cfvo type="percent" val="0"/>
        <cfvo type="percent" val="33"/>
        <cfvo type="percent" val="67"/>
      </iconSet>
    </cfRule>
  </conditionalFormatting>
  <conditionalFormatting sqref="M13">
    <cfRule type="iconSet" priority="241">
      <iconSet iconSet="3Symbols">
        <cfvo type="percent" val="0"/>
        <cfvo type="percent" val="33"/>
        <cfvo type="percent" val="67"/>
      </iconSet>
    </cfRule>
  </conditionalFormatting>
  <conditionalFormatting sqref="M14">
    <cfRule type="iconSet" priority="240">
      <iconSet iconSet="3Symbols">
        <cfvo type="percent" val="0"/>
        <cfvo type="percent" val="33"/>
        <cfvo type="percent" val="67"/>
      </iconSet>
    </cfRule>
  </conditionalFormatting>
  <conditionalFormatting sqref="P13:P14">
    <cfRule type="iconSet" priority="239">
      <iconSet iconSet="3Symbols">
        <cfvo type="percent" val="0"/>
        <cfvo type="percent" val="33"/>
        <cfvo type="percent" val="67"/>
      </iconSet>
    </cfRule>
  </conditionalFormatting>
  <conditionalFormatting sqref="P14">
    <cfRule type="iconSet" priority="238">
      <iconSet iconSet="3Symbols">
        <cfvo type="percent" val="0"/>
        <cfvo type="percent" val="33"/>
        <cfvo type="percent" val="67"/>
      </iconSet>
    </cfRule>
  </conditionalFormatting>
  <conditionalFormatting sqref="S13">
    <cfRule type="iconSet" priority="237">
      <iconSet iconSet="3Symbols">
        <cfvo type="percent" val="0"/>
        <cfvo type="percent" val="33"/>
        <cfvo type="percent" val="67"/>
      </iconSet>
    </cfRule>
  </conditionalFormatting>
  <conditionalFormatting sqref="S14">
    <cfRule type="iconSet" priority="236">
      <iconSet iconSet="3Symbols">
        <cfvo type="percent" val="0"/>
        <cfvo type="percent" val="33"/>
        <cfvo type="percent" val="67"/>
      </iconSet>
    </cfRule>
  </conditionalFormatting>
  <conditionalFormatting sqref="J13:J14">
    <cfRule type="iconSet" priority="235">
      <iconSet iconSet="3Symbols">
        <cfvo type="percent" val="0"/>
        <cfvo type="percent" val="33"/>
        <cfvo type="percent" val="67"/>
      </iconSet>
    </cfRule>
  </conditionalFormatting>
  <conditionalFormatting sqref="J17">
    <cfRule type="iconSet" priority="234">
      <iconSet iconSet="3Symbols">
        <cfvo type="percent" val="0"/>
        <cfvo type="percent" val="33"/>
        <cfvo type="percent" val="67"/>
      </iconSet>
    </cfRule>
  </conditionalFormatting>
  <conditionalFormatting sqref="J18">
    <cfRule type="iconSet" priority="233">
      <iconSet iconSet="3Symbols">
        <cfvo type="percent" val="0"/>
        <cfvo type="percent" val="33"/>
        <cfvo type="percent" val="67"/>
      </iconSet>
    </cfRule>
  </conditionalFormatting>
  <conditionalFormatting sqref="M17">
    <cfRule type="iconSet" priority="232">
      <iconSet iconSet="3Symbols">
        <cfvo type="percent" val="0"/>
        <cfvo type="percent" val="33"/>
        <cfvo type="percent" val="67"/>
      </iconSet>
    </cfRule>
  </conditionalFormatting>
  <conditionalFormatting sqref="M18">
    <cfRule type="iconSet" priority="231">
      <iconSet iconSet="3Symbols">
        <cfvo type="percent" val="0"/>
        <cfvo type="percent" val="33"/>
        <cfvo type="percent" val="67"/>
      </iconSet>
    </cfRule>
  </conditionalFormatting>
  <conditionalFormatting sqref="P17:P18">
    <cfRule type="iconSet" priority="230">
      <iconSet iconSet="3Symbols">
        <cfvo type="percent" val="0"/>
        <cfvo type="percent" val="33"/>
        <cfvo type="percent" val="67"/>
      </iconSet>
    </cfRule>
  </conditionalFormatting>
  <conditionalFormatting sqref="P18">
    <cfRule type="iconSet" priority="229">
      <iconSet iconSet="3Symbols">
        <cfvo type="percent" val="0"/>
        <cfvo type="percent" val="33"/>
        <cfvo type="percent" val="67"/>
      </iconSet>
    </cfRule>
  </conditionalFormatting>
  <conditionalFormatting sqref="S17">
    <cfRule type="iconSet" priority="228">
      <iconSet iconSet="3Symbols">
        <cfvo type="percent" val="0"/>
        <cfvo type="percent" val="33"/>
        <cfvo type="percent" val="67"/>
      </iconSet>
    </cfRule>
  </conditionalFormatting>
  <conditionalFormatting sqref="S18">
    <cfRule type="iconSet" priority="227">
      <iconSet iconSet="3Symbols">
        <cfvo type="percent" val="0"/>
        <cfvo type="percent" val="33"/>
        <cfvo type="percent" val="67"/>
      </iconSet>
    </cfRule>
  </conditionalFormatting>
  <conditionalFormatting sqref="J17:J18">
    <cfRule type="iconSet" priority="226">
      <iconSet iconSet="3Symbols">
        <cfvo type="percent" val="0"/>
        <cfvo type="percent" val="33"/>
        <cfvo type="percent" val="67"/>
      </iconSet>
    </cfRule>
  </conditionalFormatting>
  <conditionalFormatting sqref="J21">
    <cfRule type="iconSet" priority="225">
      <iconSet iconSet="3Symbols">
        <cfvo type="percent" val="0"/>
        <cfvo type="percent" val="33"/>
        <cfvo type="percent" val="67"/>
      </iconSet>
    </cfRule>
  </conditionalFormatting>
  <conditionalFormatting sqref="J22">
    <cfRule type="iconSet" priority="224">
      <iconSet iconSet="3Symbols">
        <cfvo type="percent" val="0"/>
        <cfvo type="percent" val="33"/>
        <cfvo type="percent" val="67"/>
      </iconSet>
    </cfRule>
  </conditionalFormatting>
  <conditionalFormatting sqref="M21">
    <cfRule type="iconSet" priority="223">
      <iconSet iconSet="3Symbols">
        <cfvo type="percent" val="0"/>
        <cfvo type="percent" val="33"/>
        <cfvo type="percent" val="67"/>
      </iconSet>
    </cfRule>
  </conditionalFormatting>
  <conditionalFormatting sqref="M22">
    <cfRule type="iconSet" priority="222">
      <iconSet iconSet="3Symbols">
        <cfvo type="percent" val="0"/>
        <cfvo type="percent" val="33"/>
        <cfvo type="percent" val="67"/>
      </iconSet>
    </cfRule>
  </conditionalFormatting>
  <conditionalFormatting sqref="P21:P22">
    <cfRule type="iconSet" priority="221">
      <iconSet iconSet="3Symbols">
        <cfvo type="percent" val="0"/>
        <cfvo type="percent" val="33"/>
        <cfvo type="percent" val="67"/>
      </iconSet>
    </cfRule>
  </conditionalFormatting>
  <conditionalFormatting sqref="P22">
    <cfRule type="iconSet" priority="220">
      <iconSet iconSet="3Symbols">
        <cfvo type="percent" val="0"/>
        <cfvo type="percent" val="33"/>
        <cfvo type="percent" val="67"/>
      </iconSet>
    </cfRule>
  </conditionalFormatting>
  <conditionalFormatting sqref="S21">
    <cfRule type="iconSet" priority="219">
      <iconSet iconSet="3Symbols">
        <cfvo type="percent" val="0"/>
        <cfvo type="percent" val="33"/>
        <cfvo type="percent" val="67"/>
      </iconSet>
    </cfRule>
  </conditionalFormatting>
  <conditionalFormatting sqref="S22">
    <cfRule type="iconSet" priority="218">
      <iconSet iconSet="3Symbols">
        <cfvo type="percent" val="0"/>
        <cfvo type="percent" val="33"/>
        <cfvo type="percent" val="67"/>
      </iconSet>
    </cfRule>
  </conditionalFormatting>
  <conditionalFormatting sqref="J21:J22">
    <cfRule type="iconSet" priority="217">
      <iconSet iconSet="3Symbols">
        <cfvo type="percent" val="0"/>
        <cfvo type="percent" val="33"/>
        <cfvo type="percent" val="67"/>
      </iconSet>
    </cfRule>
  </conditionalFormatting>
  <conditionalFormatting sqref="J25">
    <cfRule type="iconSet" priority="216">
      <iconSet iconSet="3Symbols">
        <cfvo type="percent" val="0"/>
        <cfvo type="percent" val="33"/>
        <cfvo type="percent" val="67"/>
      </iconSet>
    </cfRule>
  </conditionalFormatting>
  <conditionalFormatting sqref="J26">
    <cfRule type="iconSet" priority="215">
      <iconSet iconSet="3Symbols">
        <cfvo type="percent" val="0"/>
        <cfvo type="percent" val="33"/>
        <cfvo type="percent" val="67"/>
      </iconSet>
    </cfRule>
  </conditionalFormatting>
  <conditionalFormatting sqref="M25">
    <cfRule type="iconSet" priority="214">
      <iconSet iconSet="3Symbols">
        <cfvo type="percent" val="0"/>
        <cfvo type="percent" val="33"/>
        <cfvo type="percent" val="67"/>
      </iconSet>
    </cfRule>
  </conditionalFormatting>
  <conditionalFormatting sqref="M26">
    <cfRule type="iconSet" priority="213">
      <iconSet iconSet="3Symbols">
        <cfvo type="percent" val="0"/>
        <cfvo type="percent" val="33"/>
        <cfvo type="percent" val="67"/>
      </iconSet>
    </cfRule>
  </conditionalFormatting>
  <conditionalFormatting sqref="P25:P26">
    <cfRule type="iconSet" priority="212">
      <iconSet iconSet="3Symbols">
        <cfvo type="percent" val="0"/>
        <cfvo type="percent" val="33"/>
        <cfvo type="percent" val="67"/>
      </iconSet>
    </cfRule>
  </conditionalFormatting>
  <conditionalFormatting sqref="P26">
    <cfRule type="iconSet" priority="211">
      <iconSet iconSet="3Symbols">
        <cfvo type="percent" val="0"/>
        <cfvo type="percent" val="33"/>
        <cfvo type="percent" val="67"/>
      </iconSet>
    </cfRule>
  </conditionalFormatting>
  <conditionalFormatting sqref="S25">
    <cfRule type="iconSet" priority="210">
      <iconSet iconSet="3Symbols">
        <cfvo type="percent" val="0"/>
        <cfvo type="percent" val="33"/>
        <cfvo type="percent" val="67"/>
      </iconSet>
    </cfRule>
  </conditionalFormatting>
  <conditionalFormatting sqref="S26">
    <cfRule type="iconSet" priority="209">
      <iconSet iconSet="3Symbols">
        <cfvo type="percent" val="0"/>
        <cfvo type="percent" val="33"/>
        <cfvo type="percent" val="67"/>
      </iconSet>
    </cfRule>
  </conditionalFormatting>
  <conditionalFormatting sqref="J25:J26">
    <cfRule type="iconSet" priority="208">
      <iconSet iconSet="3Symbols">
        <cfvo type="percent" val="0"/>
        <cfvo type="percent" val="33"/>
        <cfvo type="percent" val="67"/>
      </iconSet>
    </cfRule>
  </conditionalFormatting>
  <conditionalFormatting sqref="J29">
    <cfRule type="iconSet" priority="207">
      <iconSet iconSet="3Symbols">
        <cfvo type="percent" val="0"/>
        <cfvo type="percent" val="33"/>
        <cfvo type="percent" val="67"/>
      </iconSet>
    </cfRule>
  </conditionalFormatting>
  <conditionalFormatting sqref="J30">
    <cfRule type="iconSet" priority="206">
      <iconSet iconSet="3Symbols">
        <cfvo type="percent" val="0"/>
        <cfvo type="percent" val="33"/>
        <cfvo type="percent" val="67"/>
      </iconSet>
    </cfRule>
  </conditionalFormatting>
  <conditionalFormatting sqref="M29">
    <cfRule type="iconSet" priority="205">
      <iconSet iconSet="3Symbols">
        <cfvo type="percent" val="0"/>
        <cfvo type="percent" val="33"/>
        <cfvo type="percent" val="67"/>
      </iconSet>
    </cfRule>
  </conditionalFormatting>
  <conditionalFormatting sqref="M30">
    <cfRule type="iconSet" priority="204">
      <iconSet iconSet="3Symbols">
        <cfvo type="percent" val="0"/>
        <cfvo type="percent" val="33"/>
        <cfvo type="percent" val="67"/>
      </iconSet>
    </cfRule>
  </conditionalFormatting>
  <conditionalFormatting sqref="P29:P30">
    <cfRule type="iconSet" priority="203">
      <iconSet iconSet="3Symbols">
        <cfvo type="percent" val="0"/>
        <cfvo type="percent" val="33"/>
        <cfvo type="percent" val="67"/>
      </iconSet>
    </cfRule>
  </conditionalFormatting>
  <conditionalFormatting sqref="P30">
    <cfRule type="iconSet" priority="202">
      <iconSet iconSet="3Symbols">
        <cfvo type="percent" val="0"/>
        <cfvo type="percent" val="33"/>
        <cfvo type="percent" val="67"/>
      </iconSet>
    </cfRule>
  </conditionalFormatting>
  <conditionalFormatting sqref="S29">
    <cfRule type="iconSet" priority="201">
      <iconSet iconSet="3Symbols">
        <cfvo type="percent" val="0"/>
        <cfvo type="percent" val="33"/>
        <cfvo type="percent" val="67"/>
      </iconSet>
    </cfRule>
  </conditionalFormatting>
  <conditionalFormatting sqref="S30">
    <cfRule type="iconSet" priority="200">
      <iconSet iconSet="3Symbols">
        <cfvo type="percent" val="0"/>
        <cfvo type="percent" val="33"/>
        <cfvo type="percent" val="67"/>
      </iconSet>
    </cfRule>
  </conditionalFormatting>
  <conditionalFormatting sqref="J29:J30">
    <cfRule type="iconSet" priority="199">
      <iconSet iconSet="3Symbols">
        <cfvo type="percent" val="0"/>
        <cfvo type="percent" val="33"/>
        <cfvo type="percent" val="67"/>
      </iconSet>
    </cfRule>
  </conditionalFormatting>
  <conditionalFormatting sqref="J15">
    <cfRule type="iconSet" priority="198">
      <iconSet iconSet="3Symbols">
        <cfvo type="percent" val="0"/>
        <cfvo type="percent" val="33"/>
        <cfvo type="percent" val="67"/>
      </iconSet>
    </cfRule>
  </conditionalFormatting>
  <conditionalFormatting sqref="J16">
    <cfRule type="iconSet" priority="197">
      <iconSet iconSet="3Symbols">
        <cfvo type="percent" val="0"/>
        <cfvo type="percent" val="33"/>
        <cfvo type="percent" val="67"/>
      </iconSet>
    </cfRule>
  </conditionalFormatting>
  <conditionalFormatting sqref="M15">
    <cfRule type="iconSet" priority="196">
      <iconSet iconSet="3Symbols">
        <cfvo type="percent" val="0"/>
        <cfvo type="percent" val="33"/>
        <cfvo type="percent" val="67"/>
      </iconSet>
    </cfRule>
  </conditionalFormatting>
  <conditionalFormatting sqref="M16">
    <cfRule type="iconSet" priority="195">
      <iconSet iconSet="3Symbols">
        <cfvo type="percent" val="0"/>
        <cfvo type="percent" val="33"/>
        <cfvo type="percent" val="67"/>
      </iconSet>
    </cfRule>
  </conditionalFormatting>
  <conditionalFormatting sqref="P15:P16">
    <cfRule type="iconSet" priority="194">
      <iconSet iconSet="3Symbols">
        <cfvo type="percent" val="0"/>
        <cfvo type="percent" val="33"/>
        <cfvo type="percent" val="67"/>
      </iconSet>
    </cfRule>
  </conditionalFormatting>
  <conditionalFormatting sqref="P16">
    <cfRule type="iconSet" priority="193">
      <iconSet iconSet="3Symbols">
        <cfvo type="percent" val="0"/>
        <cfvo type="percent" val="33"/>
        <cfvo type="percent" val="67"/>
      </iconSet>
    </cfRule>
  </conditionalFormatting>
  <conditionalFormatting sqref="S15">
    <cfRule type="iconSet" priority="192">
      <iconSet iconSet="3Symbols">
        <cfvo type="percent" val="0"/>
        <cfvo type="percent" val="33"/>
        <cfvo type="percent" val="67"/>
      </iconSet>
    </cfRule>
  </conditionalFormatting>
  <conditionalFormatting sqref="S16">
    <cfRule type="iconSet" priority="191">
      <iconSet iconSet="3Symbols">
        <cfvo type="percent" val="0"/>
        <cfvo type="percent" val="33"/>
        <cfvo type="percent" val="67"/>
      </iconSet>
    </cfRule>
  </conditionalFormatting>
  <conditionalFormatting sqref="J15:J16">
    <cfRule type="iconSet" priority="190">
      <iconSet iconSet="3Symbols">
        <cfvo type="percent" val="0"/>
        <cfvo type="percent" val="33"/>
        <cfvo type="percent" val="67"/>
      </iconSet>
    </cfRule>
  </conditionalFormatting>
  <conditionalFormatting sqref="J19">
    <cfRule type="iconSet" priority="189">
      <iconSet iconSet="3Symbols">
        <cfvo type="percent" val="0"/>
        <cfvo type="percent" val="33"/>
        <cfvo type="percent" val="67"/>
      </iconSet>
    </cfRule>
  </conditionalFormatting>
  <conditionalFormatting sqref="J20">
    <cfRule type="iconSet" priority="188">
      <iconSet iconSet="3Symbols">
        <cfvo type="percent" val="0"/>
        <cfvo type="percent" val="33"/>
        <cfvo type="percent" val="67"/>
      </iconSet>
    </cfRule>
  </conditionalFormatting>
  <conditionalFormatting sqref="M19">
    <cfRule type="iconSet" priority="187">
      <iconSet iconSet="3Symbols">
        <cfvo type="percent" val="0"/>
        <cfvo type="percent" val="33"/>
        <cfvo type="percent" val="67"/>
      </iconSet>
    </cfRule>
  </conditionalFormatting>
  <conditionalFormatting sqref="M20">
    <cfRule type="iconSet" priority="186">
      <iconSet iconSet="3Symbols">
        <cfvo type="percent" val="0"/>
        <cfvo type="percent" val="33"/>
        <cfvo type="percent" val="67"/>
      </iconSet>
    </cfRule>
  </conditionalFormatting>
  <conditionalFormatting sqref="P19:P20">
    <cfRule type="iconSet" priority="185">
      <iconSet iconSet="3Symbols">
        <cfvo type="percent" val="0"/>
        <cfvo type="percent" val="33"/>
        <cfvo type="percent" val="67"/>
      </iconSet>
    </cfRule>
  </conditionalFormatting>
  <conditionalFormatting sqref="P20">
    <cfRule type="iconSet" priority="184">
      <iconSet iconSet="3Symbols">
        <cfvo type="percent" val="0"/>
        <cfvo type="percent" val="33"/>
        <cfvo type="percent" val="67"/>
      </iconSet>
    </cfRule>
  </conditionalFormatting>
  <conditionalFormatting sqref="S19">
    <cfRule type="iconSet" priority="183">
      <iconSet iconSet="3Symbols">
        <cfvo type="percent" val="0"/>
        <cfvo type="percent" val="33"/>
        <cfvo type="percent" val="67"/>
      </iconSet>
    </cfRule>
  </conditionalFormatting>
  <conditionalFormatting sqref="S20">
    <cfRule type="iconSet" priority="182">
      <iconSet iconSet="3Symbols">
        <cfvo type="percent" val="0"/>
        <cfvo type="percent" val="33"/>
        <cfvo type="percent" val="67"/>
      </iconSet>
    </cfRule>
  </conditionalFormatting>
  <conditionalFormatting sqref="J19:J20">
    <cfRule type="iconSet" priority="181">
      <iconSet iconSet="3Symbols">
        <cfvo type="percent" val="0"/>
        <cfvo type="percent" val="33"/>
        <cfvo type="percent" val="67"/>
      </iconSet>
    </cfRule>
  </conditionalFormatting>
  <conditionalFormatting sqref="J23">
    <cfRule type="iconSet" priority="180">
      <iconSet iconSet="3Symbols">
        <cfvo type="percent" val="0"/>
        <cfvo type="percent" val="33"/>
        <cfvo type="percent" val="67"/>
      </iconSet>
    </cfRule>
  </conditionalFormatting>
  <conditionalFormatting sqref="J24">
    <cfRule type="iconSet" priority="179">
      <iconSet iconSet="3Symbols">
        <cfvo type="percent" val="0"/>
        <cfvo type="percent" val="33"/>
        <cfvo type="percent" val="67"/>
      </iconSet>
    </cfRule>
  </conditionalFormatting>
  <conditionalFormatting sqref="M23">
    <cfRule type="iconSet" priority="178">
      <iconSet iconSet="3Symbols">
        <cfvo type="percent" val="0"/>
        <cfvo type="percent" val="33"/>
        <cfvo type="percent" val="67"/>
      </iconSet>
    </cfRule>
  </conditionalFormatting>
  <conditionalFormatting sqref="M24">
    <cfRule type="iconSet" priority="177">
      <iconSet iconSet="3Symbols">
        <cfvo type="percent" val="0"/>
        <cfvo type="percent" val="33"/>
        <cfvo type="percent" val="67"/>
      </iconSet>
    </cfRule>
  </conditionalFormatting>
  <conditionalFormatting sqref="P23:P24">
    <cfRule type="iconSet" priority="176">
      <iconSet iconSet="3Symbols">
        <cfvo type="percent" val="0"/>
        <cfvo type="percent" val="33"/>
        <cfvo type="percent" val="67"/>
      </iconSet>
    </cfRule>
  </conditionalFormatting>
  <conditionalFormatting sqref="P24">
    <cfRule type="iconSet" priority="175">
      <iconSet iconSet="3Symbols">
        <cfvo type="percent" val="0"/>
        <cfvo type="percent" val="33"/>
        <cfvo type="percent" val="67"/>
      </iconSet>
    </cfRule>
  </conditionalFormatting>
  <conditionalFormatting sqref="S23">
    <cfRule type="iconSet" priority="174">
      <iconSet iconSet="3Symbols">
        <cfvo type="percent" val="0"/>
        <cfvo type="percent" val="33"/>
        <cfvo type="percent" val="67"/>
      </iconSet>
    </cfRule>
  </conditionalFormatting>
  <conditionalFormatting sqref="S24">
    <cfRule type="iconSet" priority="173">
      <iconSet iconSet="3Symbols">
        <cfvo type="percent" val="0"/>
        <cfvo type="percent" val="33"/>
        <cfvo type="percent" val="67"/>
      </iconSet>
    </cfRule>
  </conditionalFormatting>
  <conditionalFormatting sqref="J23:J24">
    <cfRule type="iconSet" priority="172">
      <iconSet iconSet="3Symbols">
        <cfvo type="percent" val="0"/>
        <cfvo type="percent" val="33"/>
        <cfvo type="percent" val="67"/>
      </iconSet>
    </cfRule>
  </conditionalFormatting>
  <conditionalFormatting sqref="J27">
    <cfRule type="iconSet" priority="171">
      <iconSet iconSet="3Symbols">
        <cfvo type="percent" val="0"/>
        <cfvo type="percent" val="33"/>
        <cfvo type="percent" val="67"/>
      </iconSet>
    </cfRule>
  </conditionalFormatting>
  <conditionalFormatting sqref="J28">
    <cfRule type="iconSet" priority="170">
      <iconSet iconSet="3Symbols">
        <cfvo type="percent" val="0"/>
        <cfvo type="percent" val="33"/>
        <cfvo type="percent" val="67"/>
      </iconSet>
    </cfRule>
  </conditionalFormatting>
  <conditionalFormatting sqref="M27">
    <cfRule type="iconSet" priority="169">
      <iconSet iconSet="3Symbols">
        <cfvo type="percent" val="0"/>
        <cfvo type="percent" val="33"/>
        <cfvo type="percent" val="67"/>
      </iconSet>
    </cfRule>
  </conditionalFormatting>
  <conditionalFormatting sqref="M28">
    <cfRule type="iconSet" priority="168">
      <iconSet iconSet="3Symbols">
        <cfvo type="percent" val="0"/>
        <cfvo type="percent" val="33"/>
        <cfvo type="percent" val="67"/>
      </iconSet>
    </cfRule>
  </conditionalFormatting>
  <conditionalFormatting sqref="P27:P28">
    <cfRule type="iconSet" priority="167">
      <iconSet iconSet="3Symbols">
        <cfvo type="percent" val="0"/>
        <cfvo type="percent" val="33"/>
        <cfvo type="percent" val="67"/>
      </iconSet>
    </cfRule>
  </conditionalFormatting>
  <conditionalFormatting sqref="P28">
    <cfRule type="iconSet" priority="166">
      <iconSet iconSet="3Symbols">
        <cfvo type="percent" val="0"/>
        <cfvo type="percent" val="33"/>
        <cfvo type="percent" val="67"/>
      </iconSet>
    </cfRule>
  </conditionalFormatting>
  <conditionalFormatting sqref="S27">
    <cfRule type="iconSet" priority="165">
      <iconSet iconSet="3Symbols">
        <cfvo type="percent" val="0"/>
        <cfvo type="percent" val="33"/>
        <cfvo type="percent" val="67"/>
      </iconSet>
    </cfRule>
  </conditionalFormatting>
  <conditionalFormatting sqref="S28">
    <cfRule type="iconSet" priority="164">
      <iconSet iconSet="3Symbols">
        <cfvo type="percent" val="0"/>
        <cfvo type="percent" val="33"/>
        <cfvo type="percent" val="67"/>
      </iconSet>
    </cfRule>
  </conditionalFormatting>
  <conditionalFormatting sqref="J27:J28">
    <cfRule type="iconSet" priority="163">
      <iconSet iconSet="3Symbols">
        <cfvo type="percent" val="0"/>
        <cfvo type="percent" val="33"/>
        <cfvo type="percent" val="67"/>
      </iconSet>
    </cfRule>
  </conditionalFormatting>
  <conditionalFormatting sqref="J13">
    <cfRule type="iconSet" priority="162">
      <iconSet iconSet="3Symbols">
        <cfvo type="percent" val="0"/>
        <cfvo type="percent" val="33"/>
        <cfvo type="percent" val="67"/>
      </iconSet>
    </cfRule>
  </conditionalFormatting>
  <conditionalFormatting sqref="J14">
    <cfRule type="iconSet" priority="161">
      <iconSet iconSet="3Symbols">
        <cfvo type="percent" val="0"/>
        <cfvo type="percent" val="33"/>
        <cfvo type="percent" val="67"/>
      </iconSet>
    </cfRule>
  </conditionalFormatting>
  <conditionalFormatting sqref="M13">
    <cfRule type="iconSet" priority="160">
      <iconSet iconSet="3Symbols">
        <cfvo type="percent" val="0"/>
        <cfvo type="percent" val="33"/>
        <cfvo type="percent" val="67"/>
      </iconSet>
    </cfRule>
  </conditionalFormatting>
  <conditionalFormatting sqref="M14">
    <cfRule type="iconSet" priority="159">
      <iconSet iconSet="3Symbols">
        <cfvo type="percent" val="0"/>
        <cfvo type="percent" val="33"/>
        <cfvo type="percent" val="67"/>
      </iconSet>
    </cfRule>
  </conditionalFormatting>
  <conditionalFormatting sqref="P13:P14">
    <cfRule type="iconSet" priority="158">
      <iconSet iconSet="3Symbols">
        <cfvo type="percent" val="0"/>
        <cfvo type="percent" val="33"/>
        <cfvo type="percent" val="67"/>
      </iconSet>
    </cfRule>
  </conditionalFormatting>
  <conditionalFormatting sqref="P14">
    <cfRule type="iconSet" priority="157">
      <iconSet iconSet="3Symbols">
        <cfvo type="percent" val="0"/>
        <cfvo type="percent" val="33"/>
        <cfvo type="percent" val="67"/>
      </iconSet>
    </cfRule>
  </conditionalFormatting>
  <conditionalFormatting sqref="S13">
    <cfRule type="iconSet" priority="156">
      <iconSet iconSet="3Symbols">
        <cfvo type="percent" val="0"/>
        <cfvo type="percent" val="33"/>
        <cfvo type="percent" val="67"/>
      </iconSet>
    </cfRule>
  </conditionalFormatting>
  <conditionalFormatting sqref="S14">
    <cfRule type="iconSet" priority="155">
      <iconSet iconSet="3Symbols">
        <cfvo type="percent" val="0"/>
        <cfvo type="percent" val="33"/>
        <cfvo type="percent" val="67"/>
      </iconSet>
    </cfRule>
  </conditionalFormatting>
  <conditionalFormatting sqref="J13:J14">
    <cfRule type="iconSet" priority="154">
      <iconSet iconSet="3Symbols">
        <cfvo type="percent" val="0"/>
        <cfvo type="percent" val="33"/>
        <cfvo type="percent" val="67"/>
      </iconSet>
    </cfRule>
  </conditionalFormatting>
  <conditionalFormatting sqref="J17">
    <cfRule type="iconSet" priority="153">
      <iconSet iconSet="3Symbols">
        <cfvo type="percent" val="0"/>
        <cfvo type="percent" val="33"/>
        <cfvo type="percent" val="67"/>
      </iconSet>
    </cfRule>
  </conditionalFormatting>
  <conditionalFormatting sqref="J18">
    <cfRule type="iconSet" priority="152">
      <iconSet iconSet="3Symbols">
        <cfvo type="percent" val="0"/>
        <cfvo type="percent" val="33"/>
        <cfvo type="percent" val="67"/>
      </iconSet>
    </cfRule>
  </conditionalFormatting>
  <conditionalFormatting sqref="M17">
    <cfRule type="iconSet" priority="151">
      <iconSet iconSet="3Symbols">
        <cfvo type="percent" val="0"/>
        <cfvo type="percent" val="33"/>
        <cfvo type="percent" val="67"/>
      </iconSet>
    </cfRule>
  </conditionalFormatting>
  <conditionalFormatting sqref="M18">
    <cfRule type="iconSet" priority="150">
      <iconSet iconSet="3Symbols">
        <cfvo type="percent" val="0"/>
        <cfvo type="percent" val="33"/>
        <cfvo type="percent" val="67"/>
      </iconSet>
    </cfRule>
  </conditionalFormatting>
  <conditionalFormatting sqref="P17:P18">
    <cfRule type="iconSet" priority="149">
      <iconSet iconSet="3Symbols">
        <cfvo type="percent" val="0"/>
        <cfvo type="percent" val="33"/>
        <cfvo type="percent" val="67"/>
      </iconSet>
    </cfRule>
  </conditionalFormatting>
  <conditionalFormatting sqref="P18">
    <cfRule type="iconSet" priority="148">
      <iconSet iconSet="3Symbols">
        <cfvo type="percent" val="0"/>
        <cfvo type="percent" val="33"/>
        <cfvo type="percent" val="67"/>
      </iconSet>
    </cfRule>
  </conditionalFormatting>
  <conditionalFormatting sqref="S17">
    <cfRule type="iconSet" priority="147">
      <iconSet iconSet="3Symbols">
        <cfvo type="percent" val="0"/>
        <cfvo type="percent" val="33"/>
        <cfvo type="percent" val="67"/>
      </iconSet>
    </cfRule>
  </conditionalFormatting>
  <conditionalFormatting sqref="S18">
    <cfRule type="iconSet" priority="146">
      <iconSet iconSet="3Symbols">
        <cfvo type="percent" val="0"/>
        <cfvo type="percent" val="33"/>
        <cfvo type="percent" val="67"/>
      </iconSet>
    </cfRule>
  </conditionalFormatting>
  <conditionalFormatting sqref="J17:J18">
    <cfRule type="iconSet" priority="145">
      <iconSet iconSet="3Symbols">
        <cfvo type="percent" val="0"/>
        <cfvo type="percent" val="33"/>
        <cfvo type="percent" val="67"/>
      </iconSet>
    </cfRule>
  </conditionalFormatting>
  <conditionalFormatting sqref="J21">
    <cfRule type="iconSet" priority="144">
      <iconSet iconSet="3Symbols">
        <cfvo type="percent" val="0"/>
        <cfvo type="percent" val="33"/>
        <cfvo type="percent" val="67"/>
      </iconSet>
    </cfRule>
  </conditionalFormatting>
  <conditionalFormatting sqref="J22">
    <cfRule type="iconSet" priority="143">
      <iconSet iconSet="3Symbols">
        <cfvo type="percent" val="0"/>
        <cfvo type="percent" val="33"/>
        <cfvo type="percent" val="67"/>
      </iconSet>
    </cfRule>
  </conditionalFormatting>
  <conditionalFormatting sqref="M21">
    <cfRule type="iconSet" priority="142">
      <iconSet iconSet="3Symbols">
        <cfvo type="percent" val="0"/>
        <cfvo type="percent" val="33"/>
        <cfvo type="percent" val="67"/>
      </iconSet>
    </cfRule>
  </conditionalFormatting>
  <conditionalFormatting sqref="M22">
    <cfRule type="iconSet" priority="141">
      <iconSet iconSet="3Symbols">
        <cfvo type="percent" val="0"/>
        <cfvo type="percent" val="33"/>
        <cfvo type="percent" val="67"/>
      </iconSet>
    </cfRule>
  </conditionalFormatting>
  <conditionalFormatting sqref="P21:P22">
    <cfRule type="iconSet" priority="140">
      <iconSet iconSet="3Symbols">
        <cfvo type="percent" val="0"/>
        <cfvo type="percent" val="33"/>
        <cfvo type="percent" val="67"/>
      </iconSet>
    </cfRule>
  </conditionalFormatting>
  <conditionalFormatting sqref="P22">
    <cfRule type="iconSet" priority="139">
      <iconSet iconSet="3Symbols">
        <cfvo type="percent" val="0"/>
        <cfvo type="percent" val="33"/>
        <cfvo type="percent" val="67"/>
      </iconSet>
    </cfRule>
  </conditionalFormatting>
  <conditionalFormatting sqref="S21">
    <cfRule type="iconSet" priority="138">
      <iconSet iconSet="3Symbols">
        <cfvo type="percent" val="0"/>
        <cfvo type="percent" val="33"/>
        <cfvo type="percent" val="67"/>
      </iconSet>
    </cfRule>
  </conditionalFormatting>
  <conditionalFormatting sqref="S22">
    <cfRule type="iconSet" priority="137">
      <iconSet iconSet="3Symbols">
        <cfvo type="percent" val="0"/>
        <cfvo type="percent" val="33"/>
        <cfvo type="percent" val="67"/>
      </iconSet>
    </cfRule>
  </conditionalFormatting>
  <conditionalFormatting sqref="J21:J22">
    <cfRule type="iconSet" priority="136">
      <iconSet iconSet="3Symbols">
        <cfvo type="percent" val="0"/>
        <cfvo type="percent" val="33"/>
        <cfvo type="percent" val="67"/>
      </iconSet>
    </cfRule>
  </conditionalFormatting>
  <conditionalFormatting sqref="J25">
    <cfRule type="iconSet" priority="135">
      <iconSet iconSet="3Symbols">
        <cfvo type="percent" val="0"/>
        <cfvo type="percent" val="33"/>
        <cfvo type="percent" val="67"/>
      </iconSet>
    </cfRule>
  </conditionalFormatting>
  <conditionalFormatting sqref="J26">
    <cfRule type="iconSet" priority="134">
      <iconSet iconSet="3Symbols">
        <cfvo type="percent" val="0"/>
        <cfvo type="percent" val="33"/>
        <cfvo type="percent" val="67"/>
      </iconSet>
    </cfRule>
  </conditionalFormatting>
  <conditionalFormatting sqref="M25">
    <cfRule type="iconSet" priority="133">
      <iconSet iconSet="3Symbols">
        <cfvo type="percent" val="0"/>
        <cfvo type="percent" val="33"/>
        <cfvo type="percent" val="67"/>
      </iconSet>
    </cfRule>
  </conditionalFormatting>
  <conditionalFormatting sqref="M26">
    <cfRule type="iconSet" priority="132">
      <iconSet iconSet="3Symbols">
        <cfvo type="percent" val="0"/>
        <cfvo type="percent" val="33"/>
        <cfvo type="percent" val="67"/>
      </iconSet>
    </cfRule>
  </conditionalFormatting>
  <conditionalFormatting sqref="P25:P26">
    <cfRule type="iconSet" priority="131">
      <iconSet iconSet="3Symbols">
        <cfvo type="percent" val="0"/>
        <cfvo type="percent" val="33"/>
        <cfvo type="percent" val="67"/>
      </iconSet>
    </cfRule>
  </conditionalFormatting>
  <conditionalFormatting sqref="P26">
    <cfRule type="iconSet" priority="130">
      <iconSet iconSet="3Symbols">
        <cfvo type="percent" val="0"/>
        <cfvo type="percent" val="33"/>
        <cfvo type="percent" val="67"/>
      </iconSet>
    </cfRule>
  </conditionalFormatting>
  <conditionalFormatting sqref="S25">
    <cfRule type="iconSet" priority="129">
      <iconSet iconSet="3Symbols">
        <cfvo type="percent" val="0"/>
        <cfvo type="percent" val="33"/>
        <cfvo type="percent" val="67"/>
      </iconSet>
    </cfRule>
  </conditionalFormatting>
  <conditionalFormatting sqref="S26">
    <cfRule type="iconSet" priority="128">
      <iconSet iconSet="3Symbols">
        <cfvo type="percent" val="0"/>
        <cfvo type="percent" val="33"/>
        <cfvo type="percent" val="67"/>
      </iconSet>
    </cfRule>
  </conditionalFormatting>
  <conditionalFormatting sqref="J25:J26">
    <cfRule type="iconSet" priority="127">
      <iconSet iconSet="3Symbols">
        <cfvo type="percent" val="0"/>
        <cfvo type="percent" val="33"/>
        <cfvo type="percent" val="67"/>
      </iconSet>
    </cfRule>
  </conditionalFormatting>
  <conditionalFormatting sqref="J29">
    <cfRule type="iconSet" priority="126">
      <iconSet iconSet="3Symbols">
        <cfvo type="percent" val="0"/>
        <cfvo type="percent" val="33"/>
        <cfvo type="percent" val="67"/>
      </iconSet>
    </cfRule>
  </conditionalFormatting>
  <conditionalFormatting sqref="J30">
    <cfRule type="iconSet" priority="125">
      <iconSet iconSet="3Symbols">
        <cfvo type="percent" val="0"/>
        <cfvo type="percent" val="33"/>
        <cfvo type="percent" val="67"/>
      </iconSet>
    </cfRule>
  </conditionalFormatting>
  <conditionalFormatting sqref="M29">
    <cfRule type="iconSet" priority="124">
      <iconSet iconSet="3Symbols">
        <cfvo type="percent" val="0"/>
        <cfvo type="percent" val="33"/>
        <cfvo type="percent" val="67"/>
      </iconSet>
    </cfRule>
  </conditionalFormatting>
  <conditionalFormatting sqref="M30">
    <cfRule type="iconSet" priority="123">
      <iconSet iconSet="3Symbols">
        <cfvo type="percent" val="0"/>
        <cfvo type="percent" val="33"/>
        <cfvo type="percent" val="67"/>
      </iconSet>
    </cfRule>
  </conditionalFormatting>
  <conditionalFormatting sqref="P29:P30">
    <cfRule type="iconSet" priority="122">
      <iconSet iconSet="3Symbols">
        <cfvo type="percent" val="0"/>
        <cfvo type="percent" val="33"/>
        <cfvo type="percent" val="67"/>
      </iconSet>
    </cfRule>
  </conditionalFormatting>
  <conditionalFormatting sqref="P30">
    <cfRule type="iconSet" priority="121">
      <iconSet iconSet="3Symbols">
        <cfvo type="percent" val="0"/>
        <cfvo type="percent" val="33"/>
        <cfvo type="percent" val="67"/>
      </iconSet>
    </cfRule>
  </conditionalFormatting>
  <conditionalFormatting sqref="S29">
    <cfRule type="iconSet" priority="120">
      <iconSet iconSet="3Symbols">
        <cfvo type="percent" val="0"/>
        <cfvo type="percent" val="33"/>
        <cfvo type="percent" val="67"/>
      </iconSet>
    </cfRule>
  </conditionalFormatting>
  <conditionalFormatting sqref="S30">
    <cfRule type="iconSet" priority="119">
      <iconSet iconSet="3Symbols">
        <cfvo type="percent" val="0"/>
        <cfvo type="percent" val="33"/>
        <cfvo type="percent" val="67"/>
      </iconSet>
    </cfRule>
  </conditionalFormatting>
  <conditionalFormatting sqref="J29:J30">
    <cfRule type="iconSet" priority="118">
      <iconSet iconSet="3Symbols">
        <cfvo type="percent" val="0"/>
        <cfvo type="percent" val="33"/>
        <cfvo type="percent" val="67"/>
      </iconSet>
    </cfRule>
  </conditionalFormatting>
  <conditionalFormatting sqref="J15">
    <cfRule type="iconSet" priority="117">
      <iconSet iconSet="3Symbols">
        <cfvo type="percent" val="0"/>
        <cfvo type="percent" val="33"/>
        <cfvo type="percent" val="67"/>
      </iconSet>
    </cfRule>
  </conditionalFormatting>
  <conditionalFormatting sqref="J16">
    <cfRule type="iconSet" priority="116">
      <iconSet iconSet="3Symbols">
        <cfvo type="percent" val="0"/>
        <cfvo type="percent" val="33"/>
        <cfvo type="percent" val="67"/>
      </iconSet>
    </cfRule>
  </conditionalFormatting>
  <conditionalFormatting sqref="M15">
    <cfRule type="iconSet" priority="115">
      <iconSet iconSet="3Symbols">
        <cfvo type="percent" val="0"/>
        <cfvo type="percent" val="33"/>
        <cfvo type="percent" val="67"/>
      </iconSet>
    </cfRule>
  </conditionalFormatting>
  <conditionalFormatting sqref="M16">
    <cfRule type="iconSet" priority="114">
      <iconSet iconSet="3Symbols">
        <cfvo type="percent" val="0"/>
        <cfvo type="percent" val="33"/>
        <cfvo type="percent" val="67"/>
      </iconSet>
    </cfRule>
  </conditionalFormatting>
  <conditionalFormatting sqref="P15:P16">
    <cfRule type="iconSet" priority="113">
      <iconSet iconSet="3Symbols">
        <cfvo type="percent" val="0"/>
        <cfvo type="percent" val="33"/>
        <cfvo type="percent" val="67"/>
      </iconSet>
    </cfRule>
  </conditionalFormatting>
  <conditionalFormatting sqref="P16">
    <cfRule type="iconSet" priority="112">
      <iconSet iconSet="3Symbols">
        <cfvo type="percent" val="0"/>
        <cfvo type="percent" val="33"/>
        <cfvo type="percent" val="67"/>
      </iconSet>
    </cfRule>
  </conditionalFormatting>
  <conditionalFormatting sqref="S15">
    <cfRule type="iconSet" priority="111">
      <iconSet iconSet="3Symbols">
        <cfvo type="percent" val="0"/>
        <cfvo type="percent" val="33"/>
        <cfvo type="percent" val="67"/>
      </iconSet>
    </cfRule>
  </conditionalFormatting>
  <conditionalFormatting sqref="S16">
    <cfRule type="iconSet" priority="110">
      <iconSet iconSet="3Symbols">
        <cfvo type="percent" val="0"/>
        <cfvo type="percent" val="33"/>
        <cfvo type="percent" val="67"/>
      </iconSet>
    </cfRule>
  </conditionalFormatting>
  <conditionalFormatting sqref="J15:J16">
    <cfRule type="iconSet" priority="109">
      <iconSet iconSet="3Symbols">
        <cfvo type="percent" val="0"/>
        <cfvo type="percent" val="33"/>
        <cfvo type="percent" val="67"/>
      </iconSet>
    </cfRule>
  </conditionalFormatting>
  <conditionalFormatting sqref="J19">
    <cfRule type="iconSet" priority="108">
      <iconSet iconSet="3Symbols">
        <cfvo type="percent" val="0"/>
        <cfvo type="percent" val="33"/>
        <cfvo type="percent" val="67"/>
      </iconSet>
    </cfRule>
  </conditionalFormatting>
  <conditionalFormatting sqref="J20">
    <cfRule type="iconSet" priority="107">
      <iconSet iconSet="3Symbols">
        <cfvo type="percent" val="0"/>
        <cfvo type="percent" val="33"/>
        <cfvo type="percent" val="67"/>
      </iconSet>
    </cfRule>
  </conditionalFormatting>
  <conditionalFormatting sqref="M19">
    <cfRule type="iconSet" priority="106">
      <iconSet iconSet="3Symbols">
        <cfvo type="percent" val="0"/>
        <cfvo type="percent" val="33"/>
        <cfvo type="percent" val="67"/>
      </iconSet>
    </cfRule>
  </conditionalFormatting>
  <conditionalFormatting sqref="M20">
    <cfRule type="iconSet" priority="105">
      <iconSet iconSet="3Symbols">
        <cfvo type="percent" val="0"/>
        <cfvo type="percent" val="33"/>
        <cfvo type="percent" val="67"/>
      </iconSet>
    </cfRule>
  </conditionalFormatting>
  <conditionalFormatting sqref="P19:P20">
    <cfRule type="iconSet" priority="104">
      <iconSet iconSet="3Symbols">
        <cfvo type="percent" val="0"/>
        <cfvo type="percent" val="33"/>
        <cfvo type="percent" val="67"/>
      </iconSet>
    </cfRule>
  </conditionalFormatting>
  <conditionalFormatting sqref="P20">
    <cfRule type="iconSet" priority="103">
      <iconSet iconSet="3Symbols">
        <cfvo type="percent" val="0"/>
        <cfvo type="percent" val="33"/>
        <cfvo type="percent" val="67"/>
      </iconSet>
    </cfRule>
  </conditionalFormatting>
  <conditionalFormatting sqref="S19">
    <cfRule type="iconSet" priority="102">
      <iconSet iconSet="3Symbols">
        <cfvo type="percent" val="0"/>
        <cfvo type="percent" val="33"/>
        <cfvo type="percent" val="67"/>
      </iconSet>
    </cfRule>
  </conditionalFormatting>
  <conditionalFormatting sqref="S20">
    <cfRule type="iconSet" priority="101">
      <iconSet iconSet="3Symbols">
        <cfvo type="percent" val="0"/>
        <cfvo type="percent" val="33"/>
        <cfvo type="percent" val="67"/>
      </iconSet>
    </cfRule>
  </conditionalFormatting>
  <conditionalFormatting sqref="J19:J20">
    <cfRule type="iconSet" priority="100">
      <iconSet iconSet="3Symbols">
        <cfvo type="percent" val="0"/>
        <cfvo type="percent" val="33"/>
        <cfvo type="percent" val="67"/>
      </iconSet>
    </cfRule>
  </conditionalFormatting>
  <conditionalFormatting sqref="J23">
    <cfRule type="iconSet" priority="99">
      <iconSet iconSet="3Symbols">
        <cfvo type="percent" val="0"/>
        <cfvo type="percent" val="33"/>
        <cfvo type="percent" val="67"/>
      </iconSet>
    </cfRule>
  </conditionalFormatting>
  <conditionalFormatting sqref="J24">
    <cfRule type="iconSet" priority="98">
      <iconSet iconSet="3Symbols">
        <cfvo type="percent" val="0"/>
        <cfvo type="percent" val="33"/>
        <cfvo type="percent" val="67"/>
      </iconSet>
    </cfRule>
  </conditionalFormatting>
  <conditionalFormatting sqref="M23">
    <cfRule type="iconSet" priority="97">
      <iconSet iconSet="3Symbols">
        <cfvo type="percent" val="0"/>
        <cfvo type="percent" val="33"/>
        <cfvo type="percent" val="67"/>
      </iconSet>
    </cfRule>
  </conditionalFormatting>
  <conditionalFormatting sqref="M24">
    <cfRule type="iconSet" priority="96">
      <iconSet iconSet="3Symbols">
        <cfvo type="percent" val="0"/>
        <cfvo type="percent" val="33"/>
        <cfvo type="percent" val="67"/>
      </iconSet>
    </cfRule>
  </conditionalFormatting>
  <conditionalFormatting sqref="P23:P24">
    <cfRule type="iconSet" priority="95">
      <iconSet iconSet="3Symbols">
        <cfvo type="percent" val="0"/>
        <cfvo type="percent" val="33"/>
        <cfvo type="percent" val="67"/>
      </iconSet>
    </cfRule>
  </conditionalFormatting>
  <conditionalFormatting sqref="P24">
    <cfRule type="iconSet" priority="94">
      <iconSet iconSet="3Symbols">
        <cfvo type="percent" val="0"/>
        <cfvo type="percent" val="33"/>
        <cfvo type="percent" val="67"/>
      </iconSet>
    </cfRule>
  </conditionalFormatting>
  <conditionalFormatting sqref="S23">
    <cfRule type="iconSet" priority="93">
      <iconSet iconSet="3Symbols">
        <cfvo type="percent" val="0"/>
        <cfvo type="percent" val="33"/>
        <cfvo type="percent" val="67"/>
      </iconSet>
    </cfRule>
  </conditionalFormatting>
  <conditionalFormatting sqref="S24">
    <cfRule type="iconSet" priority="92">
      <iconSet iconSet="3Symbols">
        <cfvo type="percent" val="0"/>
        <cfvo type="percent" val="33"/>
        <cfvo type="percent" val="67"/>
      </iconSet>
    </cfRule>
  </conditionalFormatting>
  <conditionalFormatting sqref="J23:J24">
    <cfRule type="iconSet" priority="91">
      <iconSet iconSet="3Symbols">
        <cfvo type="percent" val="0"/>
        <cfvo type="percent" val="33"/>
        <cfvo type="percent" val="67"/>
      </iconSet>
    </cfRule>
  </conditionalFormatting>
  <conditionalFormatting sqref="J27">
    <cfRule type="iconSet" priority="90">
      <iconSet iconSet="3Symbols">
        <cfvo type="percent" val="0"/>
        <cfvo type="percent" val="33"/>
        <cfvo type="percent" val="67"/>
      </iconSet>
    </cfRule>
  </conditionalFormatting>
  <conditionalFormatting sqref="J28">
    <cfRule type="iconSet" priority="89">
      <iconSet iconSet="3Symbols">
        <cfvo type="percent" val="0"/>
        <cfvo type="percent" val="33"/>
        <cfvo type="percent" val="67"/>
      </iconSet>
    </cfRule>
  </conditionalFormatting>
  <conditionalFormatting sqref="M27">
    <cfRule type="iconSet" priority="88">
      <iconSet iconSet="3Symbols">
        <cfvo type="percent" val="0"/>
        <cfvo type="percent" val="33"/>
        <cfvo type="percent" val="67"/>
      </iconSet>
    </cfRule>
  </conditionalFormatting>
  <conditionalFormatting sqref="M28">
    <cfRule type="iconSet" priority="87">
      <iconSet iconSet="3Symbols">
        <cfvo type="percent" val="0"/>
        <cfvo type="percent" val="33"/>
        <cfvo type="percent" val="67"/>
      </iconSet>
    </cfRule>
  </conditionalFormatting>
  <conditionalFormatting sqref="P27:P28">
    <cfRule type="iconSet" priority="86">
      <iconSet iconSet="3Symbols">
        <cfvo type="percent" val="0"/>
        <cfvo type="percent" val="33"/>
        <cfvo type="percent" val="67"/>
      </iconSet>
    </cfRule>
  </conditionalFormatting>
  <conditionalFormatting sqref="P28">
    <cfRule type="iconSet" priority="85">
      <iconSet iconSet="3Symbols">
        <cfvo type="percent" val="0"/>
        <cfvo type="percent" val="33"/>
        <cfvo type="percent" val="67"/>
      </iconSet>
    </cfRule>
  </conditionalFormatting>
  <conditionalFormatting sqref="S27">
    <cfRule type="iconSet" priority="84">
      <iconSet iconSet="3Symbols">
        <cfvo type="percent" val="0"/>
        <cfvo type="percent" val="33"/>
        <cfvo type="percent" val="67"/>
      </iconSet>
    </cfRule>
  </conditionalFormatting>
  <conditionalFormatting sqref="S28">
    <cfRule type="iconSet" priority="83">
      <iconSet iconSet="3Symbols">
        <cfvo type="percent" val="0"/>
        <cfvo type="percent" val="33"/>
        <cfvo type="percent" val="67"/>
      </iconSet>
    </cfRule>
  </conditionalFormatting>
  <conditionalFormatting sqref="J27:J28">
    <cfRule type="iconSet" priority="82">
      <iconSet iconSet="3Symbols">
        <cfvo type="percent" val="0"/>
        <cfvo type="percent" val="33"/>
        <cfvo type="percent" val="67"/>
      </iconSet>
    </cfRule>
  </conditionalFormatting>
  <conditionalFormatting sqref="J13">
    <cfRule type="iconSet" priority="81">
      <iconSet iconSet="3Symbols">
        <cfvo type="percent" val="0"/>
        <cfvo type="percent" val="33"/>
        <cfvo type="percent" val="67"/>
      </iconSet>
    </cfRule>
  </conditionalFormatting>
  <conditionalFormatting sqref="J14">
    <cfRule type="iconSet" priority="80">
      <iconSet iconSet="3Symbols">
        <cfvo type="percent" val="0"/>
        <cfvo type="percent" val="33"/>
        <cfvo type="percent" val="67"/>
      </iconSet>
    </cfRule>
  </conditionalFormatting>
  <conditionalFormatting sqref="M13">
    <cfRule type="iconSet" priority="79">
      <iconSet iconSet="3Symbols">
        <cfvo type="percent" val="0"/>
        <cfvo type="percent" val="33"/>
        <cfvo type="percent" val="67"/>
      </iconSet>
    </cfRule>
  </conditionalFormatting>
  <conditionalFormatting sqref="M14">
    <cfRule type="iconSet" priority="78">
      <iconSet iconSet="3Symbols">
        <cfvo type="percent" val="0"/>
        <cfvo type="percent" val="33"/>
        <cfvo type="percent" val="67"/>
      </iconSet>
    </cfRule>
  </conditionalFormatting>
  <conditionalFormatting sqref="P13:P14">
    <cfRule type="iconSet" priority="77">
      <iconSet iconSet="3Symbols">
        <cfvo type="percent" val="0"/>
        <cfvo type="percent" val="33"/>
        <cfvo type="percent" val="67"/>
      </iconSet>
    </cfRule>
  </conditionalFormatting>
  <conditionalFormatting sqref="P14">
    <cfRule type="iconSet" priority="76">
      <iconSet iconSet="3Symbols">
        <cfvo type="percent" val="0"/>
        <cfvo type="percent" val="33"/>
        <cfvo type="percent" val="67"/>
      </iconSet>
    </cfRule>
  </conditionalFormatting>
  <conditionalFormatting sqref="S13">
    <cfRule type="iconSet" priority="75">
      <iconSet iconSet="3Symbols">
        <cfvo type="percent" val="0"/>
        <cfvo type="percent" val="33"/>
        <cfvo type="percent" val="67"/>
      </iconSet>
    </cfRule>
  </conditionalFormatting>
  <conditionalFormatting sqref="S14">
    <cfRule type="iconSet" priority="74">
      <iconSet iconSet="3Symbols">
        <cfvo type="percent" val="0"/>
        <cfvo type="percent" val="33"/>
        <cfvo type="percent" val="67"/>
      </iconSet>
    </cfRule>
  </conditionalFormatting>
  <conditionalFormatting sqref="J13:J14">
    <cfRule type="iconSet" priority="73">
      <iconSet iconSet="3Symbols">
        <cfvo type="percent" val="0"/>
        <cfvo type="percent" val="33"/>
        <cfvo type="percent" val="67"/>
      </iconSet>
    </cfRule>
  </conditionalFormatting>
  <conditionalFormatting sqref="J17">
    <cfRule type="iconSet" priority="72">
      <iconSet iconSet="3Symbols">
        <cfvo type="percent" val="0"/>
        <cfvo type="percent" val="33"/>
        <cfvo type="percent" val="67"/>
      </iconSet>
    </cfRule>
  </conditionalFormatting>
  <conditionalFormatting sqref="J18">
    <cfRule type="iconSet" priority="71">
      <iconSet iconSet="3Symbols">
        <cfvo type="percent" val="0"/>
        <cfvo type="percent" val="33"/>
        <cfvo type="percent" val="67"/>
      </iconSet>
    </cfRule>
  </conditionalFormatting>
  <conditionalFormatting sqref="M17">
    <cfRule type="iconSet" priority="70">
      <iconSet iconSet="3Symbols">
        <cfvo type="percent" val="0"/>
        <cfvo type="percent" val="33"/>
        <cfvo type="percent" val="67"/>
      </iconSet>
    </cfRule>
  </conditionalFormatting>
  <conditionalFormatting sqref="M18">
    <cfRule type="iconSet" priority="69">
      <iconSet iconSet="3Symbols">
        <cfvo type="percent" val="0"/>
        <cfvo type="percent" val="33"/>
        <cfvo type="percent" val="67"/>
      </iconSet>
    </cfRule>
  </conditionalFormatting>
  <conditionalFormatting sqref="P17:P18">
    <cfRule type="iconSet" priority="68">
      <iconSet iconSet="3Symbols">
        <cfvo type="percent" val="0"/>
        <cfvo type="percent" val="33"/>
        <cfvo type="percent" val="67"/>
      </iconSet>
    </cfRule>
  </conditionalFormatting>
  <conditionalFormatting sqref="P18">
    <cfRule type="iconSet" priority="67">
      <iconSet iconSet="3Symbols">
        <cfvo type="percent" val="0"/>
        <cfvo type="percent" val="33"/>
        <cfvo type="percent" val="67"/>
      </iconSet>
    </cfRule>
  </conditionalFormatting>
  <conditionalFormatting sqref="S17">
    <cfRule type="iconSet" priority="66">
      <iconSet iconSet="3Symbols">
        <cfvo type="percent" val="0"/>
        <cfvo type="percent" val="33"/>
        <cfvo type="percent" val="67"/>
      </iconSet>
    </cfRule>
  </conditionalFormatting>
  <conditionalFormatting sqref="S18">
    <cfRule type="iconSet" priority="65">
      <iconSet iconSet="3Symbols">
        <cfvo type="percent" val="0"/>
        <cfvo type="percent" val="33"/>
        <cfvo type="percent" val="67"/>
      </iconSet>
    </cfRule>
  </conditionalFormatting>
  <conditionalFormatting sqref="J17:J18">
    <cfRule type="iconSet" priority="64">
      <iconSet iconSet="3Symbols">
        <cfvo type="percent" val="0"/>
        <cfvo type="percent" val="33"/>
        <cfvo type="percent" val="67"/>
      </iconSet>
    </cfRule>
  </conditionalFormatting>
  <conditionalFormatting sqref="J21">
    <cfRule type="iconSet" priority="63">
      <iconSet iconSet="3Symbols">
        <cfvo type="percent" val="0"/>
        <cfvo type="percent" val="33"/>
        <cfvo type="percent" val="67"/>
      </iconSet>
    </cfRule>
  </conditionalFormatting>
  <conditionalFormatting sqref="J22">
    <cfRule type="iconSet" priority="62">
      <iconSet iconSet="3Symbols">
        <cfvo type="percent" val="0"/>
        <cfvo type="percent" val="33"/>
        <cfvo type="percent" val="67"/>
      </iconSet>
    </cfRule>
  </conditionalFormatting>
  <conditionalFormatting sqref="M21">
    <cfRule type="iconSet" priority="61">
      <iconSet iconSet="3Symbols">
        <cfvo type="percent" val="0"/>
        <cfvo type="percent" val="33"/>
        <cfvo type="percent" val="67"/>
      </iconSet>
    </cfRule>
  </conditionalFormatting>
  <conditionalFormatting sqref="M22">
    <cfRule type="iconSet" priority="60">
      <iconSet iconSet="3Symbols">
        <cfvo type="percent" val="0"/>
        <cfvo type="percent" val="33"/>
        <cfvo type="percent" val="67"/>
      </iconSet>
    </cfRule>
  </conditionalFormatting>
  <conditionalFormatting sqref="P21:P22">
    <cfRule type="iconSet" priority="59">
      <iconSet iconSet="3Symbols">
        <cfvo type="percent" val="0"/>
        <cfvo type="percent" val="33"/>
        <cfvo type="percent" val="67"/>
      </iconSet>
    </cfRule>
  </conditionalFormatting>
  <conditionalFormatting sqref="P22">
    <cfRule type="iconSet" priority="58">
      <iconSet iconSet="3Symbols">
        <cfvo type="percent" val="0"/>
        <cfvo type="percent" val="33"/>
        <cfvo type="percent" val="67"/>
      </iconSet>
    </cfRule>
  </conditionalFormatting>
  <conditionalFormatting sqref="S21">
    <cfRule type="iconSet" priority="57">
      <iconSet iconSet="3Symbols">
        <cfvo type="percent" val="0"/>
        <cfvo type="percent" val="33"/>
        <cfvo type="percent" val="67"/>
      </iconSet>
    </cfRule>
  </conditionalFormatting>
  <conditionalFormatting sqref="S22">
    <cfRule type="iconSet" priority="56">
      <iconSet iconSet="3Symbols">
        <cfvo type="percent" val="0"/>
        <cfvo type="percent" val="33"/>
        <cfvo type="percent" val="67"/>
      </iconSet>
    </cfRule>
  </conditionalFormatting>
  <conditionalFormatting sqref="J21:J22">
    <cfRule type="iconSet" priority="55">
      <iconSet iconSet="3Symbols">
        <cfvo type="percent" val="0"/>
        <cfvo type="percent" val="33"/>
        <cfvo type="percent" val="67"/>
      </iconSet>
    </cfRule>
  </conditionalFormatting>
  <conditionalFormatting sqref="J25">
    <cfRule type="iconSet" priority="54">
      <iconSet iconSet="3Symbols">
        <cfvo type="percent" val="0"/>
        <cfvo type="percent" val="33"/>
        <cfvo type="percent" val="67"/>
      </iconSet>
    </cfRule>
  </conditionalFormatting>
  <conditionalFormatting sqref="J26">
    <cfRule type="iconSet" priority="53">
      <iconSet iconSet="3Symbols">
        <cfvo type="percent" val="0"/>
        <cfvo type="percent" val="33"/>
        <cfvo type="percent" val="67"/>
      </iconSet>
    </cfRule>
  </conditionalFormatting>
  <conditionalFormatting sqref="M25">
    <cfRule type="iconSet" priority="52">
      <iconSet iconSet="3Symbols">
        <cfvo type="percent" val="0"/>
        <cfvo type="percent" val="33"/>
        <cfvo type="percent" val="67"/>
      </iconSet>
    </cfRule>
  </conditionalFormatting>
  <conditionalFormatting sqref="M26">
    <cfRule type="iconSet" priority="51">
      <iconSet iconSet="3Symbols">
        <cfvo type="percent" val="0"/>
        <cfvo type="percent" val="33"/>
        <cfvo type="percent" val="67"/>
      </iconSet>
    </cfRule>
  </conditionalFormatting>
  <conditionalFormatting sqref="P25:P26">
    <cfRule type="iconSet" priority="50">
      <iconSet iconSet="3Symbols">
        <cfvo type="percent" val="0"/>
        <cfvo type="percent" val="33"/>
        <cfvo type="percent" val="67"/>
      </iconSet>
    </cfRule>
  </conditionalFormatting>
  <conditionalFormatting sqref="P26">
    <cfRule type="iconSet" priority="49">
      <iconSet iconSet="3Symbols">
        <cfvo type="percent" val="0"/>
        <cfvo type="percent" val="33"/>
        <cfvo type="percent" val="67"/>
      </iconSet>
    </cfRule>
  </conditionalFormatting>
  <conditionalFormatting sqref="S25">
    <cfRule type="iconSet" priority="48">
      <iconSet iconSet="3Symbols">
        <cfvo type="percent" val="0"/>
        <cfvo type="percent" val="33"/>
        <cfvo type="percent" val="67"/>
      </iconSet>
    </cfRule>
  </conditionalFormatting>
  <conditionalFormatting sqref="S26">
    <cfRule type="iconSet" priority="47">
      <iconSet iconSet="3Symbols">
        <cfvo type="percent" val="0"/>
        <cfvo type="percent" val="33"/>
        <cfvo type="percent" val="67"/>
      </iconSet>
    </cfRule>
  </conditionalFormatting>
  <conditionalFormatting sqref="J25:J26">
    <cfRule type="iconSet" priority="46">
      <iconSet iconSet="3Symbols">
        <cfvo type="percent" val="0"/>
        <cfvo type="percent" val="33"/>
        <cfvo type="percent" val="67"/>
      </iconSet>
    </cfRule>
  </conditionalFormatting>
  <conditionalFormatting sqref="J29">
    <cfRule type="iconSet" priority="45">
      <iconSet iconSet="3Symbols">
        <cfvo type="percent" val="0"/>
        <cfvo type="percent" val="33"/>
        <cfvo type="percent" val="67"/>
      </iconSet>
    </cfRule>
  </conditionalFormatting>
  <conditionalFormatting sqref="J30">
    <cfRule type="iconSet" priority="44">
      <iconSet iconSet="3Symbols">
        <cfvo type="percent" val="0"/>
        <cfvo type="percent" val="33"/>
        <cfvo type="percent" val="67"/>
      </iconSet>
    </cfRule>
  </conditionalFormatting>
  <conditionalFormatting sqref="M29">
    <cfRule type="iconSet" priority="43">
      <iconSet iconSet="3Symbols">
        <cfvo type="percent" val="0"/>
        <cfvo type="percent" val="33"/>
        <cfvo type="percent" val="67"/>
      </iconSet>
    </cfRule>
  </conditionalFormatting>
  <conditionalFormatting sqref="M30">
    <cfRule type="iconSet" priority="42">
      <iconSet iconSet="3Symbols">
        <cfvo type="percent" val="0"/>
        <cfvo type="percent" val="33"/>
        <cfvo type="percent" val="67"/>
      </iconSet>
    </cfRule>
  </conditionalFormatting>
  <conditionalFormatting sqref="P29:P30">
    <cfRule type="iconSet" priority="41">
      <iconSet iconSet="3Symbols">
        <cfvo type="percent" val="0"/>
        <cfvo type="percent" val="33"/>
        <cfvo type="percent" val="67"/>
      </iconSet>
    </cfRule>
  </conditionalFormatting>
  <conditionalFormatting sqref="P30">
    <cfRule type="iconSet" priority="40">
      <iconSet iconSet="3Symbols">
        <cfvo type="percent" val="0"/>
        <cfvo type="percent" val="33"/>
        <cfvo type="percent" val="67"/>
      </iconSet>
    </cfRule>
  </conditionalFormatting>
  <conditionalFormatting sqref="S29">
    <cfRule type="iconSet" priority="39">
      <iconSet iconSet="3Symbols">
        <cfvo type="percent" val="0"/>
        <cfvo type="percent" val="33"/>
        <cfvo type="percent" val="67"/>
      </iconSet>
    </cfRule>
  </conditionalFormatting>
  <conditionalFormatting sqref="S30">
    <cfRule type="iconSet" priority="38">
      <iconSet iconSet="3Symbols">
        <cfvo type="percent" val="0"/>
        <cfvo type="percent" val="33"/>
        <cfvo type="percent" val="67"/>
      </iconSet>
    </cfRule>
  </conditionalFormatting>
  <conditionalFormatting sqref="J29:J30">
    <cfRule type="iconSet" priority="37">
      <iconSet iconSet="3Symbols">
        <cfvo type="percent" val="0"/>
        <cfvo type="percent" val="33"/>
        <cfvo type="percent" val="67"/>
      </iconSet>
    </cfRule>
  </conditionalFormatting>
  <conditionalFormatting sqref="J15">
    <cfRule type="iconSet" priority="36">
      <iconSet iconSet="3Symbols">
        <cfvo type="percent" val="0"/>
        <cfvo type="percent" val="33"/>
        <cfvo type="percent" val="67"/>
      </iconSet>
    </cfRule>
  </conditionalFormatting>
  <conditionalFormatting sqref="J16">
    <cfRule type="iconSet" priority="35">
      <iconSet iconSet="3Symbols">
        <cfvo type="percent" val="0"/>
        <cfvo type="percent" val="33"/>
        <cfvo type="percent" val="67"/>
      </iconSet>
    </cfRule>
  </conditionalFormatting>
  <conditionalFormatting sqref="M15">
    <cfRule type="iconSet" priority="34">
      <iconSet iconSet="3Symbols">
        <cfvo type="percent" val="0"/>
        <cfvo type="percent" val="33"/>
        <cfvo type="percent" val="67"/>
      </iconSet>
    </cfRule>
  </conditionalFormatting>
  <conditionalFormatting sqref="M16">
    <cfRule type="iconSet" priority="33">
      <iconSet iconSet="3Symbols">
        <cfvo type="percent" val="0"/>
        <cfvo type="percent" val="33"/>
        <cfvo type="percent" val="67"/>
      </iconSet>
    </cfRule>
  </conditionalFormatting>
  <conditionalFormatting sqref="P15:P16">
    <cfRule type="iconSet" priority="32">
      <iconSet iconSet="3Symbols">
        <cfvo type="percent" val="0"/>
        <cfvo type="percent" val="33"/>
        <cfvo type="percent" val="67"/>
      </iconSet>
    </cfRule>
  </conditionalFormatting>
  <conditionalFormatting sqref="P16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S15">
    <cfRule type="iconSet" priority="30">
      <iconSet iconSet="3Symbols">
        <cfvo type="percent" val="0"/>
        <cfvo type="percent" val="33"/>
        <cfvo type="percent" val="67"/>
      </iconSet>
    </cfRule>
  </conditionalFormatting>
  <conditionalFormatting sqref="S16">
    <cfRule type="iconSet" priority="29">
      <iconSet iconSet="3Symbols">
        <cfvo type="percent" val="0"/>
        <cfvo type="percent" val="33"/>
        <cfvo type="percent" val="67"/>
      </iconSet>
    </cfRule>
  </conditionalFormatting>
  <conditionalFormatting sqref="J15:J16">
    <cfRule type="iconSet" priority="28">
      <iconSet iconSet="3Symbols">
        <cfvo type="percent" val="0"/>
        <cfvo type="percent" val="33"/>
        <cfvo type="percent" val="67"/>
      </iconSet>
    </cfRule>
  </conditionalFormatting>
  <conditionalFormatting sqref="J19">
    <cfRule type="iconSet" priority="27">
      <iconSet iconSet="3Symbols">
        <cfvo type="percent" val="0"/>
        <cfvo type="percent" val="33"/>
        <cfvo type="percent" val="67"/>
      </iconSet>
    </cfRule>
  </conditionalFormatting>
  <conditionalFormatting sqref="J20">
    <cfRule type="iconSet" priority="26">
      <iconSet iconSet="3Symbols">
        <cfvo type="percent" val="0"/>
        <cfvo type="percent" val="33"/>
        <cfvo type="percent" val="67"/>
      </iconSet>
    </cfRule>
  </conditionalFormatting>
  <conditionalFormatting sqref="M19">
    <cfRule type="iconSet" priority="25">
      <iconSet iconSet="3Symbols">
        <cfvo type="percent" val="0"/>
        <cfvo type="percent" val="33"/>
        <cfvo type="percent" val="67"/>
      </iconSet>
    </cfRule>
  </conditionalFormatting>
  <conditionalFormatting sqref="M20">
    <cfRule type="iconSet" priority="24">
      <iconSet iconSet="3Symbols">
        <cfvo type="percent" val="0"/>
        <cfvo type="percent" val="33"/>
        <cfvo type="percent" val="67"/>
      </iconSet>
    </cfRule>
  </conditionalFormatting>
  <conditionalFormatting sqref="P19:P20">
    <cfRule type="iconSet" priority="23">
      <iconSet iconSet="3Symbols">
        <cfvo type="percent" val="0"/>
        <cfvo type="percent" val="33"/>
        <cfvo type="percent" val="67"/>
      </iconSet>
    </cfRule>
  </conditionalFormatting>
  <conditionalFormatting sqref="P20">
    <cfRule type="iconSet" priority="22">
      <iconSet iconSet="3Symbols">
        <cfvo type="percent" val="0"/>
        <cfvo type="percent" val="33"/>
        <cfvo type="percent" val="67"/>
      </iconSet>
    </cfRule>
  </conditionalFormatting>
  <conditionalFormatting sqref="S19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S20">
    <cfRule type="iconSet" priority="20">
      <iconSet iconSet="3Symbols">
        <cfvo type="percent" val="0"/>
        <cfvo type="percent" val="33"/>
        <cfvo type="percent" val="67"/>
      </iconSet>
    </cfRule>
  </conditionalFormatting>
  <conditionalFormatting sqref="J19:J20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J23">
    <cfRule type="iconSet" priority="18">
      <iconSet iconSet="3Symbols">
        <cfvo type="percent" val="0"/>
        <cfvo type="percent" val="33"/>
        <cfvo type="percent" val="67"/>
      </iconSet>
    </cfRule>
  </conditionalFormatting>
  <conditionalFormatting sqref="J24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M23">
    <cfRule type="iconSet" priority="16">
      <iconSet iconSet="3Symbols">
        <cfvo type="percent" val="0"/>
        <cfvo type="percent" val="33"/>
        <cfvo type="percent" val="67"/>
      </iconSet>
    </cfRule>
  </conditionalFormatting>
  <conditionalFormatting sqref="M24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P23:P24">
    <cfRule type="iconSet" priority="14">
      <iconSet iconSet="3Symbols">
        <cfvo type="percent" val="0"/>
        <cfvo type="percent" val="33"/>
        <cfvo type="percent" val="67"/>
      </iconSet>
    </cfRule>
  </conditionalFormatting>
  <conditionalFormatting sqref="P24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S23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S24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J23:J24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J27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J28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M27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M28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P27:P28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P28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S27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S28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J27:J28">
    <cfRule type="iconSet" priority="1">
      <iconSet iconSet="3Symbols">
        <cfvo type="percent" val="0"/>
        <cfvo type="percent" val="33"/>
        <cfvo type="percent" val="67"/>
      </iconSet>
    </cfRule>
  </conditionalFormatting>
  <dataValidations count="12">
    <dataValidation type="list" allowBlank="1" showInputMessage="1" showErrorMessage="1" sqref="V9 V11 V13 V15 V17 V19 V21 V23 V25 V27 V29">
      <formula1>$BE$9:$BE$18</formula1>
    </dataValidation>
    <dataValidation type="list" allowBlank="1" showInputMessage="1" showErrorMessage="1" sqref="I9 I11 I13 I15 I17 I19 I21 I23 I25 I27 I29">
      <formula1>$BM$9:$BM$13</formula1>
    </dataValidation>
    <dataValidation type="list" allowBlank="1" showInputMessage="1" showErrorMessage="1" sqref="H9 H11 H13 H15 H17 H19 H21 H23 H25 H27 H29">
      <formula1>$BO$9:$BO$18</formula1>
    </dataValidation>
    <dataValidation type="list" allowBlank="1" showInputMessage="1" showErrorMessage="1" sqref="G9 G11 G13 G15 G17 G19 G21 G23 G25 G27 G29">
      <formula1>$BG$9:$BG$18</formula1>
    </dataValidation>
    <dataValidation type="list" allowBlank="1" showInputMessage="1" showErrorMessage="1" sqref="F9 F11 F13 F15 F17 F19 F21 F23 F25 F27 F29">
      <formula1>$BK$9:$BK$19</formula1>
    </dataValidation>
    <dataValidation type="list" allowBlank="1" showInputMessage="1" showErrorMessage="1" sqref="E9 E11 E13 E15 E17 E19 E21 E23 E25 E27 E29">
      <formula1>$BI$9:$BI$18</formula1>
    </dataValidation>
    <dataValidation type="list" allowBlank="1" showInputMessage="1" showErrorMessage="1" sqref="J10 J12 J14 J22 J18 J26 J20 J30 J24 J16 J28">
      <formula1>$BQ$9</formula1>
    </dataValidation>
    <dataValidation type="list" allowBlank="1" showInputMessage="1" showErrorMessage="1" sqref="J9 J11 J13 J21 J17 J25 J19 J29 J23 J15 J27">
      <formula1>$BQ$10</formula1>
    </dataValidation>
    <dataValidation type="list" allowBlank="1" showInputMessage="1" showErrorMessage="1" sqref="M9 M11 M13 M21 M17 M25 M19 M29 M23 M15 M27">
      <formula1>$BQ$11</formula1>
    </dataValidation>
    <dataValidation type="list" allowBlank="1" showInputMessage="1" showErrorMessage="1" sqref="M10 M12 M14 M22 M18 M26 M20 M30 M24 M16 M28">
      <formula1>$BQ$12</formula1>
    </dataValidation>
    <dataValidation type="list" allowBlank="1" showInputMessage="1" showErrorMessage="1" sqref="P9 S10 P11 S12 P15 P21 P17 P25 P19 P29 P23 S16 P13 S14 S22 S18 S26 S20 S30 S24 P27 S28">
      <formula1>$BQ$13</formula1>
    </dataValidation>
    <dataValidation type="list" allowBlank="1" showInputMessage="1" showErrorMessage="1" sqref="P10 S9 P12 S11 P16 P22 P18 P26 P20 P30 P24 S15 P14 S13 S21 S17 S25 S19 S29 S23 P28 S27">
      <formula1>$BQ$14</formula1>
    </dataValidation>
  </dataValidations>
  <pageMargins left="0.511811024" right="0.511811024" top="0.78740157499999996" bottom="0.78740157499999996" header="0.31496062000000002" footer="0.31496062000000002"/>
  <pageSetup orientation="portrait" r:id="rId1"/>
  <ignoredErrors>
    <ignoredError sqref="K10:L10 K12:L12 K11:L11 U11 N10:O10 Q10:R10 T10:U10 Q11:R11 Q12:U12 N11:O11 N12:O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2011-02-04T02:05:43Z</dcterms:created>
  <dcterms:modified xsi:type="dcterms:W3CDTF">2011-02-05T23:13:15Z</dcterms:modified>
</cp:coreProperties>
</file>